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F:\Cris\AÑO 2017\LICITACIONES\Informe juridico\"/>
    </mc:Choice>
  </mc:AlternateContent>
  <bookViews>
    <workbookView xWindow="0" yWindow="0" windowWidth="28800" windowHeight="11745" activeTab="2"/>
  </bookViews>
  <sheets>
    <sheet name="VERIFICACION JURIDICA" sheetId="59" r:id="rId1"/>
    <sheet name="VERIFICACION FINANCIERA" sheetId="47" r:id="rId2"/>
    <sheet name="VERIFICACION TECNICA" sheetId="57" r:id="rId3"/>
    <sheet name="VTE" sheetId="33" r:id="rId4"/>
    <sheet name="CORREC. ARITM." sheetId="56" r:id="rId5"/>
    <sheet name="CALIFICACION PERSONAL" sheetId="58" r:id="rId6"/>
    <sheet name="PROPUESTA ECONOMICA" sheetId="32" state="hidden" r:id="rId7"/>
  </sheets>
  <externalReferences>
    <externalReference r:id="rId8"/>
    <externalReference r:id="rId9"/>
    <externalReference r:id="rId10"/>
  </externalReferences>
  <definedNames>
    <definedName name="_Toc212325127" localSheetId="0">'VERIFICACION JURIDICA'!#REF!</definedName>
    <definedName name="_xlnm.Print_Area" localSheetId="5">'CALIFICACION PERSONAL'!$A$1:$N$30</definedName>
    <definedName name="_xlnm.Print_Area" localSheetId="1">'VERIFICACION FINANCIERA'!$A$1:$L$26</definedName>
    <definedName name="_xlnm.Print_Area" localSheetId="0">'VERIFICACION JURIDICA'!$A$1:$L$38</definedName>
    <definedName name="_xlnm.Print_Area" localSheetId="2">'VERIFICACION TECNICA'!$A$1:$L$58</definedName>
    <definedName name="ELECTRICA">'[1]3.PRESUP. ELECTRICO'!$A$4:$G$212</definedName>
    <definedName name="Export" localSheetId="5" hidden="1">{"'Hoja1'!$A$1:$I$70"}</definedName>
    <definedName name="Export" localSheetId="4" hidden="1">{"'Hoja1'!$A$1:$I$70"}</definedName>
    <definedName name="Export" localSheetId="1" hidden="1">{"'Hoja1'!$A$1:$I$70"}</definedName>
    <definedName name="Export" localSheetId="0" hidden="1">{"'Hoja1'!$A$1:$I$70"}</definedName>
    <definedName name="Export" localSheetId="2" hidden="1">{"'Hoja1'!$A$1:$I$70"}</definedName>
    <definedName name="Export" hidden="1">{"'Hoja1'!$A$1:$I$70"}</definedName>
    <definedName name="formula" localSheetId="5">'[2]VERIFICACION TECNICA'!$A$34:$B$37</definedName>
    <definedName name="formula" localSheetId="4">'[2]VERIFICACION TECNICA'!$A$34:$B$37</definedName>
    <definedName name="formula" localSheetId="2">'VERIFICACION TECNICA'!$A$34:$B$37</definedName>
    <definedName name="formula">#REF!</definedName>
    <definedName name="HTML_CodePage" hidden="1">1252</definedName>
    <definedName name="HTML_Control" localSheetId="5" hidden="1">{"'Hoja1'!$A$1:$I$70"}</definedName>
    <definedName name="HTML_Control" localSheetId="4" hidden="1">{"'Hoja1'!$A$1:$I$70"}</definedName>
    <definedName name="HTML_Control" localSheetId="1" hidden="1">{"'Hoja1'!$A$1:$I$70"}</definedName>
    <definedName name="HTML_Control" localSheetId="0" hidden="1">{"'Hoja1'!$A$1:$I$70"}</definedName>
    <definedName name="HTML_Control" localSheetId="2" hidden="1">{"'Hoja1'!$A$1:$I$70"}</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OBRA_CIVIL">'[1]2.PRESUPUESTO OBRA CIVIL'!$A$4:$G$224</definedName>
    <definedName name="PROGRAMA">'[3]Planes Validar'!$B$2:$B$7</definedName>
    <definedName name="SELECCION">[3]Soluciones!$B$7</definedName>
    <definedName name="_xlnm.Print_Titles" localSheetId="5">'CALIFICACION PERSONAL'!$A:$D,'CALIFICACION PERSONAL'!$1:$12</definedName>
    <definedName name="_xlnm.Print_Titles" localSheetId="1">'VERIFICACION FINANCIERA'!$A:$B,'VERIFICACION FINANCIERA'!$1:$11</definedName>
    <definedName name="_xlnm.Print_Titles" localSheetId="0">'VERIFICACION JURIDICA'!$A:$B,'VERIFICACION JURIDICA'!$1:$8</definedName>
    <definedName name="_xlnm.Print_Titles" localSheetId="2">'VERIFICACION TECNICA'!$A:$B,'VERIFICACION TECNICA'!$1:$11</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N17" i="58" l="1"/>
  <c r="W37" i="33"/>
  <c r="X37" i="33" s="1"/>
  <c r="W25" i="33"/>
  <c r="X25" i="33" s="1"/>
  <c r="L17" i="58"/>
  <c r="S37" i="33"/>
  <c r="T37" i="33" s="1"/>
  <c r="S25" i="33"/>
  <c r="T25" i="33" s="1"/>
  <c r="W6" i="33" l="1"/>
  <c r="W10" i="33"/>
  <c r="S6" i="33"/>
  <c r="S10" i="33"/>
  <c r="G29" i="33"/>
  <c r="J17" i="58"/>
  <c r="H17" i="58"/>
  <c r="F17" i="58"/>
  <c r="D17" i="58"/>
  <c r="B43" i="57"/>
  <c r="B44" i="57" s="1"/>
  <c r="W13" i="33" l="1"/>
  <c r="L14" i="57"/>
  <c r="K14" i="57" s="1"/>
  <c r="K13" i="57" s="1"/>
  <c r="S13" i="33"/>
  <c r="J14" i="57"/>
  <c r="I14" i="57" s="1"/>
  <c r="I13" i="57" s="1"/>
  <c r="S93" i="56" l="1"/>
  <c r="U87" i="56"/>
  <c r="T87" i="56"/>
  <c r="U86" i="56"/>
  <c r="T86" i="56"/>
  <c r="U85" i="56"/>
  <c r="T85" i="56"/>
  <c r="U84" i="56"/>
  <c r="T84" i="56"/>
  <c r="U83" i="56"/>
  <c r="T83" i="56"/>
  <c r="U82" i="56"/>
  <c r="T82" i="56"/>
  <c r="U81" i="56"/>
  <c r="T81" i="56"/>
  <c r="U80" i="56"/>
  <c r="T80" i="56"/>
  <c r="U79" i="56"/>
  <c r="T79" i="56"/>
  <c r="U78" i="56"/>
  <c r="T78" i="56"/>
  <c r="U77" i="56"/>
  <c r="T77" i="56"/>
  <c r="U76" i="56"/>
  <c r="T76" i="56"/>
  <c r="U75" i="56"/>
  <c r="T75" i="56"/>
  <c r="U74" i="56"/>
  <c r="T74" i="56"/>
  <c r="U73" i="56"/>
  <c r="T73" i="56"/>
  <c r="U72" i="56"/>
  <c r="T72" i="56"/>
  <c r="U71" i="56"/>
  <c r="T71" i="56"/>
  <c r="U70" i="56"/>
  <c r="T70" i="56"/>
  <c r="U69" i="56"/>
  <c r="T69" i="56"/>
  <c r="U68" i="56"/>
  <c r="T68" i="56"/>
  <c r="U67" i="56"/>
  <c r="T67" i="56"/>
  <c r="U66" i="56"/>
  <c r="T66" i="56"/>
  <c r="U65" i="56"/>
  <c r="T65" i="56"/>
  <c r="U64" i="56"/>
  <c r="T64" i="56"/>
  <c r="U63" i="56"/>
  <c r="T63" i="56"/>
  <c r="U62" i="56"/>
  <c r="T62" i="56"/>
  <c r="U61" i="56"/>
  <c r="T61" i="56"/>
  <c r="U60" i="56"/>
  <c r="T60" i="56"/>
  <c r="U59" i="56"/>
  <c r="T59" i="56"/>
  <c r="U58" i="56"/>
  <c r="T58" i="56"/>
  <c r="U57" i="56"/>
  <c r="T57" i="56"/>
  <c r="U56" i="56"/>
  <c r="T56" i="56"/>
  <c r="U55" i="56"/>
  <c r="T55" i="56"/>
  <c r="U54" i="56"/>
  <c r="T54" i="56"/>
  <c r="U53" i="56"/>
  <c r="T53" i="56"/>
  <c r="U52" i="56"/>
  <c r="T52" i="56"/>
  <c r="U51" i="56"/>
  <c r="T51" i="56"/>
  <c r="U50" i="56"/>
  <c r="T50" i="56"/>
  <c r="U49" i="56"/>
  <c r="T49" i="56"/>
  <c r="U48" i="56"/>
  <c r="T48" i="56"/>
  <c r="U47" i="56"/>
  <c r="T47" i="56"/>
  <c r="U46" i="56"/>
  <c r="T46" i="56"/>
  <c r="U45" i="56"/>
  <c r="T45" i="56"/>
  <c r="U44" i="56"/>
  <c r="T44" i="56"/>
  <c r="U43" i="56"/>
  <c r="T43" i="56"/>
  <c r="U42" i="56"/>
  <c r="T42" i="56"/>
  <c r="U41" i="56"/>
  <c r="T41" i="56"/>
  <c r="U40" i="56"/>
  <c r="T40" i="56"/>
  <c r="U39" i="56"/>
  <c r="T39" i="56"/>
  <c r="U38" i="56"/>
  <c r="T38" i="56"/>
  <c r="U37" i="56"/>
  <c r="T37" i="56"/>
  <c r="U36" i="56"/>
  <c r="T36" i="56"/>
  <c r="U35" i="56"/>
  <c r="T35" i="56"/>
  <c r="U34" i="56"/>
  <c r="T34" i="56"/>
  <c r="U33" i="56"/>
  <c r="T33" i="56"/>
  <c r="U32" i="56"/>
  <c r="T32" i="56"/>
  <c r="U31" i="56"/>
  <c r="T31" i="56"/>
  <c r="U30" i="56"/>
  <c r="T30" i="56"/>
  <c r="U29" i="56"/>
  <c r="T29" i="56"/>
  <c r="U28" i="56"/>
  <c r="T28" i="56"/>
  <c r="U27" i="56"/>
  <c r="T27" i="56"/>
  <c r="U26" i="56"/>
  <c r="T26" i="56"/>
  <c r="U25" i="56"/>
  <c r="T25" i="56"/>
  <c r="U24" i="56"/>
  <c r="T24" i="56"/>
  <c r="U23" i="56"/>
  <c r="T23" i="56"/>
  <c r="U22" i="56"/>
  <c r="T22" i="56"/>
  <c r="U21" i="56"/>
  <c r="T21" i="56"/>
  <c r="U20" i="56"/>
  <c r="T20" i="56"/>
  <c r="U19" i="56"/>
  <c r="T19" i="56"/>
  <c r="U18" i="56"/>
  <c r="T18" i="56"/>
  <c r="U17" i="56"/>
  <c r="T17" i="56"/>
  <c r="U16" i="56"/>
  <c r="T16" i="56"/>
  <c r="U15" i="56"/>
  <c r="T15" i="56"/>
  <c r="U14" i="56"/>
  <c r="T14" i="56"/>
  <c r="U13" i="56"/>
  <c r="T13" i="56"/>
  <c r="U12" i="56"/>
  <c r="T12" i="56"/>
  <c r="U11" i="56"/>
  <c r="T11" i="56"/>
  <c r="U10" i="56"/>
  <c r="T10" i="56"/>
  <c r="T89" i="56" l="1"/>
  <c r="T92" i="56" s="1"/>
  <c r="P93" i="56"/>
  <c r="R87" i="56"/>
  <c r="Q87" i="56"/>
  <c r="R86" i="56"/>
  <c r="Q86" i="56"/>
  <c r="R85" i="56"/>
  <c r="Q85" i="56"/>
  <c r="R84" i="56"/>
  <c r="Q84" i="56"/>
  <c r="R83" i="56"/>
  <c r="Q83" i="56"/>
  <c r="R82" i="56"/>
  <c r="Q82" i="56"/>
  <c r="R81" i="56"/>
  <c r="Q81" i="56"/>
  <c r="R80" i="56"/>
  <c r="Q80" i="56"/>
  <c r="R79" i="56"/>
  <c r="Q79" i="56"/>
  <c r="R78" i="56"/>
  <c r="Q78" i="56"/>
  <c r="R77" i="56"/>
  <c r="Q77" i="56"/>
  <c r="R76" i="56"/>
  <c r="Q76" i="56"/>
  <c r="R75" i="56"/>
  <c r="Q75" i="56"/>
  <c r="R74" i="56"/>
  <c r="Q74" i="56"/>
  <c r="R73" i="56"/>
  <c r="Q73" i="56"/>
  <c r="R72" i="56"/>
  <c r="Q72" i="56"/>
  <c r="R71" i="56"/>
  <c r="Q71" i="56"/>
  <c r="R70" i="56"/>
  <c r="Q70" i="56"/>
  <c r="R69" i="56"/>
  <c r="Q69" i="56"/>
  <c r="R68" i="56"/>
  <c r="Q68" i="56"/>
  <c r="R67" i="56"/>
  <c r="Q67" i="56"/>
  <c r="R66" i="56"/>
  <c r="Q66" i="56"/>
  <c r="R65" i="56"/>
  <c r="Q65" i="56"/>
  <c r="R64" i="56"/>
  <c r="Q64" i="56"/>
  <c r="R63" i="56"/>
  <c r="Q63" i="56"/>
  <c r="R62" i="56"/>
  <c r="Q62" i="56"/>
  <c r="R61" i="56"/>
  <c r="Q61" i="56"/>
  <c r="R60" i="56"/>
  <c r="Q60" i="56"/>
  <c r="R59" i="56"/>
  <c r="Q59" i="56"/>
  <c r="R58" i="56"/>
  <c r="Q58" i="56"/>
  <c r="R57" i="56"/>
  <c r="Q57" i="56"/>
  <c r="R56" i="56"/>
  <c r="Q56" i="56"/>
  <c r="R55" i="56"/>
  <c r="Q55" i="56"/>
  <c r="R54" i="56"/>
  <c r="Q54" i="56"/>
  <c r="R53" i="56"/>
  <c r="Q53" i="56"/>
  <c r="R52" i="56"/>
  <c r="Q52" i="56"/>
  <c r="R51" i="56"/>
  <c r="Q51" i="56"/>
  <c r="R50" i="56"/>
  <c r="Q50" i="56"/>
  <c r="R49" i="56"/>
  <c r="Q49" i="56"/>
  <c r="R48" i="56"/>
  <c r="Q48" i="56"/>
  <c r="R47" i="56"/>
  <c r="Q47" i="56"/>
  <c r="R46" i="56"/>
  <c r="Q46" i="56"/>
  <c r="R45" i="56"/>
  <c r="Q45" i="56"/>
  <c r="R44" i="56"/>
  <c r="Q44" i="56"/>
  <c r="R43" i="56"/>
  <c r="Q43" i="56"/>
  <c r="R42" i="56"/>
  <c r="Q42" i="56"/>
  <c r="R41" i="56"/>
  <c r="Q41" i="56"/>
  <c r="R40" i="56"/>
  <c r="Q40" i="56"/>
  <c r="R39" i="56"/>
  <c r="Q39" i="56"/>
  <c r="R38" i="56"/>
  <c r="Q38" i="56"/>
  <c r="R37" i="56"/>
  <c r="Q37" i="56"/>
  <c r="R36" i="56"/>
  <c r="Q36" i="56"/>
  <c r="R35" i="56"/>
  <c r="Q35" i="56"/>
  <c r="R34" i="56"/>
  <c r="Q34" i="56"/>
  <c r="R33" i="56"/>
  <c r="Q33" i="56"/>
  <c r="R32" i="56"/>
  <c r="Q32" i="56"/>
  <c r="R31" i="56"/>
  <c r="Q31" i="56"/>
  <c r="R30" i="56"/>
  <c r="Q30" i="56"/>
  <c r="R29" i="56"/>
  <c r="Q29" i="56"/>
  <c r="R28" i="56"/>
  <c r="Q28" i="56"/>
  <c r="R27" i="56"/>
  <c r="Q27" i="56"/>
  <c r="R26" i="56"/>
  <c r="Q26" i="56"/>
  <c r="R25" i="56"/>
  <c r="Q25" i="56"/>
  <c r="R24" i="56"/>
  <c r="Q24" i="56"/>
  <c r="R23" i="56"/>
  <c r="Q23" i="56"/>
  <c r="R22" i="56"/>
  <c r="Q22" i="56"/>
  <c r="R21" i="56"/>
  <c r="Q21" i="56"/>
  <c r="R20" i="56"/>
  <c r="Q20" i="56"/>
  <c r="R19" i="56"/>
  <c r="Q19" i="56"/>
  <c r="R18" i="56"/>
  <c r="Q18" i="56"/>
  <c r="R17" i="56"/>
  <c r="Q17" i="56"/>
  <c r="R16" i="56"/>
  <c r="Q16" i="56"/>
  <c r="R15" i="56"/>
  <c r="Q15" i="56"/>
  <c r="R14" i="56"/>
  <c r="Q14" i="56"/>
  <c r="R13" i="56"/>
  <c r="Q13" i="56"/>
  <c r="R12" i="56"/>
  <c r="Q12" i="56"/>
  <c r="R11" i="56"/>
  <c r="Q11" i="56"/>
  <c r="R10" i="56"/>
  <c r="Q10" i="56"/>
  <c r="Q89" i="56" s="1"/>
  <c r="N10" i="56"/>
  <c r="N11" i="56"/>
  <c r="N12" i="56"/>
  <c r="N13" i="56"/>
  <c r="N14" i="56"/>
  <c r="N15" i="56"/>
  <c r="N16" i="56"/>
  <c r="N17" i="56"/>
  <c r="N18" i="56"/>
  <c r="N19" i="56"/>
  <c r="N20" i="56"/>
  <c r="N21" i="56"/>
  <c r="N22" i="56"/>
  <c r="N23" i="56"/>
  <c r="N24" i="56"/>
  <c r="N25" i="56"/>
  <c r="N26" i="56"/>
  <c r="N27" i="56"/>
  <c r="N28" i="56"/>
  <c r="N29" i="56"/>
  <c r="N30" i="56"/>
  <c r="N31" i="56"/>
  <c r="N32" i="56"/>
  <c r="N33" i="56"/>
  <c r="N34" i="56"/>
  <c r="N35" i="56"/>
  <c r="N36" i="56"/>
  <c r="N37" i="56"/>
  <c r="N38" i="56"/>
  <c r="N39" i="56"/>
  <c r="N40" i="56"/>
  <c r="N41" i="56"/>
  <c r="N42" i="56"/>
  <c r="N43" i="56"/>
  <c r="N44" i="56"/>
  <c r="N45" i="56"/>
  <c r="N46" i="56"/>
  <c r="N47" i="56"/>
  <c r="N48" i="56"/>
  <c r="N49" i="56"/>
  <c r="N50" i="56"/>
  <c r="N51" i="56"/>
  <c r="N52" i="56"/>
  <c r="N53" i="56"/>
  <c r="N54" i="56"/>
  <c r="N55" i="56"/>
  <c r="N56" i="56"/>
  <c r="N57" i="56"/>
  <c r="N58" i="56"/>
  <c r="N59" i="56"/>
  <c r="N60" i="56"/>
  <c r="N61" i="56"/>
  <c r="N62" i="56"/>
  <c r="N63" i="56"/>
  <c r="N64" i="56"/>
  <c r="N65" i="56"/>
  <c r="N66" i="56"/>
  <c r="N67" i="56"/>
  <c r="N68" i="56"/>
  <c r="N69" i="56"/>
  <c r="N70" i="56"/>
  <c r="N71" i="56"/>
  <c r="N72" i="56"/>
  <c r="N73" i="56"/>
  <c r="N74" i="56"/>
  <c r="N75" i="56"/>
  <c r="N76" i="56"/>
  <c r="N77" i="56"/>
  <c r="N78" i="56"/>
  <c r="N79" i="56"/>
  <c r="N80" i="56"/>
  <c r="N81" i="56"/>
  <c r="N82" i="56"/>
  <c r="N83" i="56"/>
  <c r="N84" i="56"/>
  <c r="N85" i="56"/>
  <c r="N86" i="56"/>
  <c r="N87" i="56"/>
  <c r="T90" i="56" l="1"/>
  <c r="T91" i="56"/>
  <c r="T94" i="56" s="1"/>
  <c r="Q91" i="56"/>
  <c r="Q94" i="56" s="1"/>
  <c r="Q92" i="56"/>
  <c r="Q90" i="56"/>
  <c r="M93" i="56"/>
  <c r="O87" i="56"/>
  <c r="O86" i="56"/>
  <c r="O85" i="56"/>
  <c r="O84" i="56"/>
  <c r="O83" i="56"/>
  <c r="O82" i="56"/>
  <c r="O81" i="56"/>
  <c r="O80" i="56"/>
  <c r="O79" i="56"/>
  <c r="O78" i="56"/>
  <c r="O77" i="56"/>
  <c r="O76" i="56"/>
  <c r="O75" i="56"/>
  <c r="O74" i="56"/>
  <c r="O73" i="56"/>
  <c r="O72" i="56"/>
  <c r="O71" i="56"/>
  <c r="O70" i="56"/>
  <c r="O69" i="56"/>
  <c r="O68" i="56"/>
  <c r="O67" i="56"/>
  <c r="O66" i="56"/>
  <c r="O65" i="56"/>
  <c r="O64" i="56"/>
  <c r="O63" i="56"/>
  <c r="O62" i="56"/>
  <c r="O61" i="56"/>
  <c r="O60" i="56"/>
  <c r="O59" i="56"/>
  <c r="O58" i="56"/>
  <c r="O57" i="56"/>
  <c r="O56" i="56"/>
  <c r="O55" i="56"/>
  <c r="O54" i="56"/>
  <c r="O53" i="56"/>
  <c r="O52" i="56"/>
  <c r="O51" i="56"/>
  <c r="O50" i="56"/>
  <c r="O49" i="56"/>
  <c r="O48" i="56"/>
  <c r="O47" i="56"/>
  <c r="O46" i="56"/>
  <c r="O45" i="56"/>
  <c r="O44" i="56"/>
  <c r="O43" i="56"/>
  <c r="O42" i="56"/>
  <c r="O41" i="56"/>
  <c r="O40" i="56"/>
  <c r="O39" i="56"/>
  <c r="O38" i="56"/>
  <c r="O37" i="56"/>
  <c r="O36" i="56"/>
  <c r="O35" i="56"/>
  <c r="O34" i="56"/>
  <c r="O33" i="56"/>
  <c r="O32" i="56"/>
  <c r="O31" i="56"/>
  <c r="O30" i="56"/>
  <c r="O29" i="56"/>
  <c r="O28" i="56"/>
  <c r="O27" i="56"/>
  <c r="O26" i="56"/>
  <c r="O25" i="56"/>
  <c r="O24" i="56"/>
  <c r="O23" i="56"/>
  <c r="O22" i="56"/>
  <c r="O21" i="56"/>
  <c r="O20" i="56"/>
  <c r="O19" i="56"/>
  <c r="O18" i="56"/>
  <c r="O17" i="56"/>
  <c r="O16" i="56"/>
  <c r="O15" i="56"/>
  <c r="O14" i="56"/>
  <c r="O13" i="56"/>
  <c r="O12" i="56"/>
  <c r="O11" i="56"/>
  <c r="O10" i="56"/>
  <c r="N89" i="56"/>
  <c r="K42" i="56"/>
  <c r="K12" i="56"/>
  <c r="K13" i="56"/>
  <c r="K14" i="56"/>
  <c r="K15" i="56"/>
  <c r="K16" i="56"/>
  <c r="K17" i="56"/>
  <c r="K18" i="56"/>
  <c r="K19" i="56"/>
  <c r="K20" i="56"/>
  <c r="K21" i="56"/>
  <c r="K22" i="56"/>
  <c r="K23" i="56"/>
  <c r="K24" i="56"/>
  <c r="K25" i="56"/>
  <c r="K26" i="56"/>
  <c r="K27" i="56"/>
  <c r="K28" i="56"/>
  <c r="K29" i="56"/>
  <c r="K30" i="56"/>
  <c r="K31" i="56"/>
  <c r="K32" i="56"/>
  <c r="K33" i="56"/>
  <c r="K34" i="56"/>
  <c r="K35" i="56"/>
  <c r="K36" i="56"/>
  <c r="K37" i="56"/>
  <c r="K38" i="56"/>
  <c r="K39" i="56"/>
  <c r="K40" i="56"/>
  <c r="K41" i="56"/>
  <c r="K43" i="56"/>
  <c r="K44" i="56"/>
  <c r="K45" i="56"/>
  <c r="K46" i="56"/>
  <c r="K47" i="56"/>
  <c r="K48" i="56"/>
  <c r="K49" i="56"/>
  <c r="K50" i="56"/>
  <c r="K51" i="56"/>
  <c r="K52" i="56"/>
  <c r="K53" i="56"/>
  <c r="K54" i="56"/>
  <c r="K55" i="56"/>
  <c r="K56" i="56"/>
  <c r="K57" i="56"/>
  <c r="K58" i="56"/>
  <c r="K59" i="56"/>
  <c r="K60" i="56"/>
  <c r="K61" i="56"/>
  <c r="K62" i="56"/>
  <c r="K63" i="56"/>
  <c r="K64" i="56"/>
  <c r="K65" i="56"/>
  <c r="K66" i="56"/>
  <c r="K67" i="56"/>
  <c r="K68" i="56"/>
  <c r="K69" i="56"/>
  <c r="K70" i="56"/>
  <c r="K71" i="56"/>
  <c r="K72" i="56"/>
  <c r="K73" i="56"/>
  <c r="K74" i="56"/>
  <c r="K75" i="56"/>
  <c r="K76" i="56"/>
  <c r="K77" i="56"/>
  <c r="K78" i="56"/>
  <c r="K79" i="56"/>
  <c r="K80" i="56"/>
  <c r="K81" i="56"/>
  <c r="K82" i="56"/>
  <c r="K83" i="56"/>
  <c r="K84" i="56"/>
  <c r="K85" i="56"/>
  <c r="K86" i="56"/>
  <c r="K87" i="56"/>
  <c r="K11" i="56"/>
  <c r="K10" i="56"/>
  <c r="T93" i="56" l="1"/>
  <c r="T97" i="56" s="1"/>
  <c r="L22" i="57" s="1"/>
  <c r="L26" i="57" s="1"/>
  <c r="K89" i="56"/>
  <c r="T100" i="56"/>
  <c r="T101" i="56" s="1"/>
  <c r="U101" i="56" s="1"/>
  <c r="Q93" i="56"/>
  <c r="Q97" i="56" s="1"/>
  <c r="J22" i="57" s="1"/>
  <c r="J26" i="57" s="1"/>
  <c r="N92" i="56"/>
  <c r="N90" i="56"/>
  <c r="N91" i="56"/>
  <c r="N94" i="56" s="1"/>
  <c r="J93" i="56"/>
  <c r="L87" i="56"/>
  <c r="L86" i="56"/>
  <c r="L85" i="56"/>
  <c r="L84" i="56"/>
  <c r="L83" i="56"/>
  <c r="L82" i="56"/>
  <c r="L81" i="56"/>
  <c r="L80" i="56"/>
  <c r="L79" i="56"/>
  <c r="L78" i="56"/>
  <c r="L77" i="56"/>
  <c r="L76" i="56"/>
  <c r="L75" i="56"/>
  <c r="L74" i="56"/>
  <c r="L73" i="56"/>
  <c r="L72" i="56"/>
  <c r="L71" i="56"/>
  <c r="L70" i="56"/>
  <c r="L69" i="56"/>
  <c r="L68" i="56"/>
  <c r="L67" i="56"/>
  <c r="L66" i="56"/>
  <c r="L65" i="56"/>
  <c r="L64" i="56"/>
  <c r="L63" i="56"/>
  <c r="L62" i="56"/>
  <c r="L61" i="56"/>
  <c r="L60" i="56"/>
  <c r="L59" i="56"/>
  <c r="L58" i="56"/>
  <c r="L57" i="56"/>
  <c r="L56" i="56"/>
  <c r="L55" i="56"/>
  <c r="L54" i="56"/>
  <c r="L53" i="56"/>
  <c r="L52" i="56"/>
  <c r="L51" i="56"/>
  <c r="L50" i="56"/>
  <c r="L49" i="56"/>
  <c r="L48" i="56"/>
  <c r="L47" i="56"/>
  <c r="L46" i="56"/>
  <c r="L45" i="56"/>
  <c r="L44" i="56"/>
  <c r="L43" i="56"/>
  <c r="L42" i="56"/>
  <c r="L41" i="56"/>
  <c r="L40" i="56"/>
  <c r="L39" i="56"/>
  <c r="L38" i="56"/>
  <c r="L37" i="56"/>
  <c r="L36" i="56"/>
  <c r="L35" i="56"/>
  <c r="L34" i="56"/>
  <c r="L33" i="56"/>
  <c r="L32" i="56"/>
  <c r="L31" i="56"/>
  <c r="L30" i="56"/>
  <c r="L29" i="56"/>
  <c r="L28" i="56"/>
  <c r="L27" i="56"/>
  <c r="L26" i="56"/>
  <c r="L25" i="56"/>
  <c r="L24" i="56"/>
  <c r="L23" i="56"/>
  <c r="L22" i="56"/>
  <c r="L21" i="56"/>
  <c r="L20" i="56"/>
  <c r="L19" i="56"/>
  <c r="L18" i="56"/>
  <c r="L17" i="56"/>
  <c r="L16" i="56"/>
  <c r="L15" i="56"/>
  <c r="L14" i="56"/>
  <c r="L13" i="56"/>
  <c r="L12" i="56"/>
  <c r="L11" i="56"/>
  <c r="L10" i="56"/>
  <c r="H12" i="56"/>
  <c r="I12" i="56"/>
  <c r="H13" i="56"/>
  <c r="I13" i="56"/>
  <c r="H14" i="56"/>
  <c r="I14" i="56"/>
  <c r="H15" i="56"/>
  <c r="I15" i="56"/>
  <c r="H16" i="56"/>
  <c r="I16" i="56"/>
  <c r="H17" i="56"/>
  <c r="I17" i="56"/>
  <c r="H18" i="56"/>
  <c r="I18" i="56"/>
  <c r="H19" i="56"/>
  <c r="I19" i="56"/>
  <c r="H20" i="56"/>
  <c r="I20" i="56"/>
  <c r="H21" i="56"/>
  <c r="I21" i="56"/>
  <c r="H22" i="56"/>
  <c r="I22" i="56"/>
  <c r="H23" i="56"/>
  <c r="I23" i="56"/>
  <c r="H24" i="56"/>
  <c r="I24" i="56"/>
  <c r="H25" i="56"/>
  <c r="I25" i="56"/>
  <c r="H26" i="56"/>
  <c r="I26" i="56"/>
  <c r="H27" i="56"/>
  <c r="I27" i="56"/>
  <c r="H28" i="56"/>
  <c r="I28" i="56"/>
  <c r="H29" i="56"/>
  <c r="I29" i="56"/>
  <c r="H30" i="56"/>
  <c r="I30" i="56"/>
  <c r="H31" i="56"/>
  <c r="I31" i="56"/>
  <c r="H32" i="56"/>
  <c r="I32" i="56"/>
  <c r="H33" i="56"/>
  <c r="I33" i="56"/>
  <c r="H34" i="56"/>
  <c r="I34" i="56"/>
  <c r="H35" i="56"/>
  <c r="I35" i="56"/>
  <c r="H36" i="56"/>
  <c r="I36" i="56"/>
  <c r="H37" i="56"/>
  <c r="I37" i="56"/>
  <c r="H38" i="56"/>
  <c r="I38" i="56"/>
  <c r="H39" i="56"/>
  <c r="I39" i="56"/>
  <c r="H40" i="56"/>
  <c r="I40" i="56"/>
  <c r="H41" i="56"/>
  <c r="I41" i="56"/>
  <c r="H42" i="56"/>
  <c r="I42" i="56"/>
  <c r="H43" i="56"/>
  <c r="I43" i="56"/>
  <c r="H44" i="56"/>
  <c r="I44" i="56"/>
  <c r="H45" i="56"/>
  <c r="I45" i="56"/>
  <c r="H46" i="56"/>
  <c r="I46" i="56"/>
  <c r="H47" i="56"/>
  <c r="I47" i="56"/>
  <c r="H48" i="56"/>
  <c r="I48" i="56"/>
  <c r="H49" i="56"/>
  <c r="I49" i="56"/>
  <c r="H50" i="56"/>
  <c r="I50" i="56"/>
  <c r="H51" i="56"/>
  <c r="I51" i="56"/>
  <c r="H52" i="56"/>
  <c r="I52" i="56"/>
  <c r="H53" i="56"/>
  <c r="I53" i="56"/>
  <c r="H54" i="56"/>
  <c r="I54" i="56"/>
  <c r="H55" i="56"/>
  <c r="I55" i="56"/>
  <c r="H56" i="56"/>
  <c r="I56" i="56"/>
  <c r="H57" i="56"/>
  <c r="I57" i="56"/>
  <c r="H58" i="56"/>
  <c r="I58" i="56"/>
  <c r="H59" i="56"/>
  <c r="I59" i="56"/>
  <c r="H60" i="56"/>
  <c r="I60" i="56"/>
  <c r="H61" i="56"/>
  <c r="I61" i="56"/>
  <c r="H62" i="56"/>
  <c r="I62" i="56"/>
  <c r="H63" i="56"/>
  <c r="I63" i="56"/>
  <c r="H64" i="56"/>
  <c r="I64" i="56"/>
  <c r="H65" i="56"/>
  <c r="I65" i="56"/>
  <c r="H66" i="56"/>
  <c r="I66" i="56"/>
  <c r="H67" i="56"/>
  <c r="I67" i="56"/>
  <c r="H68" i="56"/>
  <c r="I68" i="56"/>
  <c r="H69" i="56"/>
  <c r="I69" i="56"/>
  <c r="H70" i="56"/>
  <c r="I70" i="56"/>
  <c r="H71" i="56"/>
  <c r="I71" i="56"/>
  <c r="H72" i="56"/>
  <c r="I72" i="56"/>
  <c r="H73" i="56"/>
  <c r="I73" i="56"/>
  <c r="H74" i="56"/>
  <c r="I74" i="56"/>
  <c r="H75" i="56"/>
  <c r="I75" i="56"/>
  <c r="H76" i="56"/>
  <c r="I76" i="56"/>
  <c r="H77" i="56"/>
  <c r="I77" i="56"/>
  <c r="H78" i="56"/>
  <c r="I78" i="56"/>
  <c r="H79" i="56"/>
  <c r="I79" i="56"/>
  <c r="H80" i="56"/>
  <c r="I80" i="56"/>
  <c r="H81" i="56"/>
  <c r="I81" i="56"/>
  <c r="H82" i="56"/>
  <c r="I82" i="56"/>
  <c r="H83" i="56"/>
  <c r="I83" i="56"/>
  <c r="H84" i="56"/>
  <c r="I84" i="56"/>
  <c r="H85" i="56"/>
  <c r="I85" i="56"/>
  <c r="H86" i="56"/>
  <c r="I86" i="56"/>
  <c r="H87" i="56"/>
  <c r="I87" i="56"/>
  <c r="F44" i="56"/>
  <c r="F12" i="56"/>
  <c r="F13" i="56"/>
  <c r="F14" i="56"/>
  <c r="F15" i="56"/>
  <c r="F16" i="56"/>
  <c r="F17" i="56"/>
  <c r="F18" i="56"/>
  <c r="F19" i="56"/>
  <c r="F20" i="56"/>
  <c r="F21" i="56"/>
  <c r="F22" i="56"/>
  <c r="F23" i="56"/>
  <c r="F24" i="56"/>
  <c r="F25" i="56"/>
  <c r="F26" i="56"/>
  <c r="F27" i="56"/>
  <c r="F28" i="56"/>
  <c r="F29" i="56"/>
  <c r="F30" i="56"/>
  <c r="F31" i="56"/>
  <c r="F32" i="56"/>
  <c r="F33" i="56"/>
  <c r="F34" i="56"/>
  <c r="F35" i="56"/>
  <c r="F36" i="56"/>
  <c r="F37" i="56"/>
  <c r="F38" i="56"/>
  <c r="F39" i="56"/>
  <c r="F40" i="56"/>
  <c r="F41" i="56"/>
  <c r="F42" i="56"/>
  <c r="F43" i="56"/>
  <c r="F45" i="56"/>
  <c r="F46" i="56"/>
  <c r="F47" i="56"/>
  <c r="F48" i="56"/>
  <c r="F49" i="56"/>
  <c r="F50" i="56"/>
  <c r="F51" i="56"/>
  <c r="F52" i="56"/>
  <c r="F53" i="56"/>
  <c r="F54" i="56"/>
  <c r="F55" i="56"/>
  <c r="F56" i="56"/>
  <c r="F57" i="56"/>
  <c r="F58" i="56"/>
  <c r="F59" i="56"/>
  <c r="F60" i="56"/>
  <c r="F61" i="56"/>
  <c r="F62" i="56"/>
  <c r="F63" i="56"/>
  <c r="F64" i="56"/>
  <c r="F65" i="56"/>
  <c r="F66" i="56"/>
  <c r="F67" i="56"/>
  <c r="F68" i="56"/>
  <c r="F69" i="56"/>
  <c r="F70" i="56"/>
  <c r="F71" i="56"/>
  <c r="F72" i="56"/>
  <c r="F73" i="56"/>
  <c r="F74" i="56"/>
  <c r="F75" i="56"/>
  <c r="F76" i="56"/>
  <c r="F77" i="56"/>
  <c r="F78" i="56"/>
  <c r="F79" i="56"/>
  <c r="F80" i="56"/>
  <c r="F81" i="56"/>
  <c r="F82" i="56"/>
  <c r="F83" i="56"/>
  <c r="F84" i="56"/>
  <c r="F85" i="56"/>
  <c r="F86" i="56"/>
  <c r="F87" i="56"/>
  <c r="G93" i="56"/>
  <c r="C93" i="56"/>
  <c r="I11" i="56"/>
  <c r="H11" i="56"/>
  <c r="F11" i="56"/>
  <c r="I10" i="56"/>
  <c r="H10" i="56"/>
  <c r="F10" i="56"/>
  <c r="U93" i="56" l="1"/>
  <c r="R93" i="56"/>
  <c r="L93" i="56"/>
  <c r="O93" i="56"/>
  <c r="N93" i="56"/>
  <c r="Q100" i="56"/>
  <c r="Q101" i="56" s="1"/>
  <c r="R101" i="56" s="1"/>
  <c r="N97" i="56"/>
  <c r="H22" i="57" s="1"/>
  <c r="H26" i="57" s="1"/>
  <c r="K92" i="56"/>
  <c r="K90" i="56"/>
  <c r="K91" i="56"/>
  <c r="K94" i="56" s="1"/>
  <c r="H89" i="56"/>
  <c r="H92" i="56" s="1"/>
  <c r="I93" i="56"/>
  <c r="F89" i="56"/>
  <c r="F92" i="56" s="1"/>
  <c r="N100" i="56" l="1"/>
  <c r="N101" i="56" s="1"/>
  <c r="O101" i="56" s="1"/>
  <c r="K93" i="56"/>
  <c r="K97" i="56" s="1"/>
  <c r="F91" i="56"/>
  <c r="F94" i="56" s="1"/>
  <c r="H90" i="56"/>
  <c r="H91" i="56"/>
  <c r="H94" i="56" s="1"/>
  <c r="F90" i="56"/>
  <c r="K100" i="56" l="1"/>
  <c r="K101" i="56" s="1"/>
  <c r="L101" i="56" s="1"/>
  <c r="F93" i="56"/>
  <c r="F95" i="56" s="1"/>
  <c r="K98" i="56" s="1"/>
  <c r="L98" i="56" s="1"/>
  <c r="H93" i="56"/>
  <c r="H97" i="56" s="1"/>
  <c r="D22" i="57" s="1"/>
  <c r="D26" i="57" s="1"/>
  <c r="H98" i="56" l="1"/>
  <c r="I98" i="56" s="1"/>
  <c r="L97" i="56"/>
  <c r="H100" i="56"/>
  <c r="H101" i="56" s="1"/>
  <c r="M26" i="57"/>
  <c r="B37" i="57"/>
  <c r="B35" i="57"/>
  <c r="B39" i="57"/>
  <c r="B40" i="57" s="1"/>
  <c r="D27" i="57"/>
  <c r="D29" i="57" s="1"/>
  <c r="T98" i="56"/>
  <c r="U98" i="56" s="1"/>
  <c r="U97" i="56"/>
  <c r="Q98" i="56"/>
  <c r="R98" i="56" s="1"/>
  <c r="R97" i="56"/>
  <c r="P103" i="56" s="1"/>
  <c r="N98" i="56"/>
  <c r="O98" i="56" s="1"/>
  <c r="O97" i="56"/>
  <c r="J103" i="56"/>
  <c r="I101" i="56"/>
  <c r="I97" i="56"/>
  <c r="M103" i="56" l="1"/>
  <c r="S103" i="56"/>
  <c r="B36" i="57"/>
  <c r="F27" i="57"/>
  <c r="F29" i="57" s="1"/>
  <c r="L27" i="57"/>
  <c r="L29" i="57" s="1"/>
  <c r="J27" i="57"/>
  <c r="J29" i="57" s="1"/>
  <c r="H27" i="57"/>
  <c r="H29" i="57" s="1"/>
  <c r="G103" i="56"/>
  <c r="D10" i="33" l="1"/>
  <c r="O37" i="33" l="1"/>
  <c r="O25" i="33"/>
  <c r="O6" i="33" s="1"/>
  <c r="H14" i="57" l="1"/>
  <c r="G14" i="57" s="1"/>
  <c r="G13" i="57" s="1"/>
  <c r="P37" i="33"/>
  <c r="O11" i="33"/>
  <c r="O10" i="33"/>
  <c r="P25" i="33"/>
  <c r="O13" i="33" l="1"/>
  <c r="K25" i="33" l="1"/>
  <c r="K37" i="33"/>
  <c r="K11" i="33" s="1"/>
  <c r="G25" i="33"/>
  <c r="G37" i="33"/>
  <c r="G11" i="33" s="1"/>
  <c r="L28" i="32"/>
  <c r="I26" i="32"/>
  <c r="G6" i="33" l="1"/>
  <c r="K6" i="33"/>
  <c r="F14" i="57" s="1"/>
  <c r="E14" i="57" s="1"/>
  <c r="E13" i="57" s="1"/>
  <c r="D14" i="57"/>
  <c r="C14" i="57" s="1"/>
  <c r="C13" i="57" s="1"/>
  <c r="G10" i="33"/>
  <c r="K10" i="33"/>
  <c r="H37" i="33"/>
  <c r="L25" i="33"/>
  <c r="H25" i="33"/>
  <c r="L37" i="33"/>
  <c r="K13" i="33" l="1"/>
  <c r="G13" i="33"/>
</calcChain>
</file>

<file path=xl/sharedStrings.xml><?xml version="1.0" encoding="utf-8"?>
<sst xmlns="http://schemas.openxmlformats.org/spreadsheetml/2006/main" count="842" uniqueCount="352">
  <si>
    <t>ITEM</t>
  </si>
  <si>
    <t>CANT.</t>
  </si>
  <si>
    <t>Und</t>
  </si>
  <si>
    <t>Suministro e instalacion de de rack central abierto para 45 U, de 210 cm de altura en formato 19" para voz y datos, con organizadores verticales de rodillo (para protección de cable)</t>
  </si>
  <si>
    <t>UND</t>
  </si>
  <si>
    <t>Suministro e Instalación Hilo de tierra en bandeja tipo malla #6 desnudo, incluye conectores para bandeja tipo malla</t>
  </si>
  <si>
    <t>Salida Interruptor doble  marca marca certificada-  incluye tubo conduit pvc 1/2" (o 3/4" o 1" cuando se requiera) con accesorios , cajas pvc  octogonales (cajas 2x4  y 4x 4 con suplemento cuando se requiera), Conductores en alambre  #12 Cu THHN - CENTELSA / CECSA - empalmes conectores de resorte tipo 3M Scotchlok</t>
  </si>
  <si>
    <t>Mts</t>
  </si>
  <si>
    <t>Suministro luminaria de emergencia ALENA 600L  con chasis moldeado e inyectado en termoplastico ABS , sistema de pulsador para verificacion de descarga, tensiones de operación 120 V- 60 Hz- con autonomia de 90 minutos, con 2 focos direccionales de alta eficiencia de luz LED de 2 W y 223 lumenes-  bateria libre de mantenimiento</t>
  </si>
  <si>
    <t>Suministro luminaria "SALIDA EMERGENCIA" con chasis moldeado e inyectado en termoplastico ABS , sistema de pulsador para verificacion de descarga, tensiones de operación 120 V- 60 Hz- bateria libre de mantenimiento</t>
  </si>
  <si>
    <t xml:space="preserve">Suministro e instalacion de ducto metalico con tapa y  compartimento 10 x 4 cm  adosado en pared- color blanco con pintura electrostatica- normar RETIE- para cableado de datos y fuerza </t>
  </si>
  <si>
    <t xml:space="preserve"> Suministro e Instalación Breaker de incrustar 1x15 o 1x20 Amp en tablero TA existente</t>
  </si>
  <si>
    <t>Glb</t>
  </si>
  <si>
    <t>1.20</t>
  </si>
  <si>
    <t>Certificacion de puntos de VOZ Y DATOS</t>
  </si>
  <si>
    <t xml:space="preserve">Salida de VOZ Y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</si>
  <si>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 xml:space="preserve">Suministro e instalacion de cable UTP CAT 6A por ducto portacable  </t>
  </si>
  <si>
    <t>Suministro PACHCORD 1 metro en cableUTP cat 6A para puentes entre  swich y pachpanel</t>
  </si>
  <si>
    <t>Suministro PACHCORD- 3 metros  en cable UTP cat 6A conexión de los computadores</t>
  </si>
  <si>
    <t>GLB</t>
  </si>
  <si>
    <t>Salida tomacorriente doble polo a tierra marca certificada_ NORMAL-Incluye marquillas identificación del circuito- tubo PVC 1/2" (o 3/4" o 1" cuando se requiera) o EMT con accesorios , caja PVC  ( 2x4  y 4x 4 con suplemento cuando se requiera),Conductores en alambre  #12 Cu THHN - CENTELSA / CECSA - empalmes conectores de resorte tipo 3M Scotchlok- por ducto metalico(sin suministo de ducto)</t>
  </si>
  <si>
    <t>Extensión de circuitos en CABLE 3#12 #12 Cu THHN - CENTELSA / CECSA -  por bandeja canastilla</t>
  </si>
  <si>
    <t xml:space="preserve">Salida de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</si>
  <si>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Puntas captadora de aluminio tipo franklin 1mx16mm</t>
  </si>
  <si>
    <t xml:space="preserve">Platina sobre cubierta metalica para base de punta captadora </t>
  </si>
  <si>
    <t xml:space="preserve">Alambron de aluminio No 8 </t>
  </si>
  <si>
    <t xml:space="preserve">Soporte sobre cubierta metalica para alambron </t>
  </si>
  <si>
    <t xml:space="preserve">Soporte sobre columnas para alambron </t>
  </si>
  <si>
    <t>Grapa doble ala ( Sujecion tubo IMC 1")</t>
  </si>
  <si>
    <t>Grapa bimetalica</t>
  </si>
  <si>
    <t>Ducto PVC 1" X 3m</t>
  </si>
  <si>
    <t>Ducto IMC 1" X 3m</t>
  </si>
  <si>
    <t>Varilla de Cu de 5/8" x 2,4m</t>
  </si>
  <si>
    <t>Resgistro 30x30x30cm</t>
  </si>
  <si>
    <t>Soldadura exotermica con tratamiento de terreno para conexión de bajantes a la varilla de coble</t>
  </si>
  <si>
    <t>Montaje e instalacion sistema de proteccion de desacargas atmosfericas según planos x edificio</t>
  </si>
  <si>
    <t>COSTOS DIRECTOS</t>
  </si>
  <si>
    <t>Utilidad</t>
  </si>
  <si>
    <t>TOTAL AUI</t>
  </si>
  <si>
    <t>Iva sobre utilidad</t>
  </si>
  <si>
    <t>3.10</t>
  </si>
  <si>
    <t>SUBTOTAL</t>
  </si>
  <si>
    <t>Conexión de Ups y acometida a tablero minipragma circuitos regulados por ducto metalico cable Cu #8. con clavijas media vuelta de seguridad 4H- 20 A</t>
  </si>
  <si>
    <t>Cable de cobre 2 DD</t>
  </si>
  <si>
    <t>Extensión de circuitos en ALAMBRE 3#12  Cu THHN - CENTELSA / CECSA - por bandeja canastilla</t>
  </si>
  <si>
    <t>Salida de emergencia en muro, incluye  tubería de 1/2", 3/4"  EMT, Caja 2x4" Galvanizada para EMT, accesorios, soportes, alambre  3#12AWG THHN, empalmes conectores de resorte, identificación de circuito</t>
  </si>
  <si>
    <t>Salida de letrero luminoso "SALIDA" en muro, incluye  tubería de 1/2", 3/4"  EMT, Caja 2x4" Galvanizada para EMT, accesorios, soportes, alambre  3#12AWG THHN, empalmes conectores de resorte, identificación de circuito</t>
  </si>
  <si>
    <t>Salida Interruptor sencillo  marca certificada-  incluye tubo conduit PVC  y EMT1/2" (o 3/4" o 1" cuando se requiera) con accesorios , cajas pvc  octogonales (cajas 2x4  y 4x 4 con suplemento cuando se requiera), Conductores en Cable  #12 Cu THHN - CENTELSA / CECSA - empalmes conectores de resorte</t>
  </si>
  <si>
    <t>Instalacion  luminaria de emergencia  -  incluye  conectores de resorte</t>
  </si>
  <si>
    <t>Instalacion  letrero "salida de emergencia " - incluye  conectores de resorte</t>
  </si>
  <si>
    <t>INSTALACIONES  ELECTRICAS</t>
  </si>
  <si>
    <t>INSTALACIONES VOZ Y DATOS</t>
  </si>
  <si>
    <t>Construccion de sistema de puesta a tierra - 4 varillas de cobre 2,4 mts- soldadura exotermica-cable cobre #2- cola hasta tablero - rotura de piso- reconstruccion</t>
  </si>
  <si>
    <t>Desmonte de redes  existentes</t>
  </si>
  <si>
    <t>m2</t>
  </si>
  <si>
    <t>Pintura ocre tipo koraza para exteriores 3 manos</t>
  </si>
  <si>
    <t>M2</t>
  </si>
  <si>
    <t>Resane , pintura interiores color extistente, 2 manos, Pintura tipo vinilo</t>
  </si>
  <si>
    <t>Instalación y armado caja legrand 6 puertos sc</t>
  </si>
  <si>
    <t>Fusiones de fibra monomodo en caja legrand sc</t>
  </si>
  <si>
    <t xml:space="preserve">SUBTOTAL </t>
  </si>
  <si>
    <t>SISTEMA DE APANTALLAMIENTO CONTRA DESCARGAS ATMOSFERICAS 2 BLOQUES</t>
  </si>
  <si>
    <t>Aseo general obra</t>
  </si>
  <si>
    <t>OBRA ELECTRICA EN LA FACULTAD DE CIENCIAS AGRARIAS DE LA UNIVERSIDAD DEL CAUCA, PARA SUMINISTRO E INSTALACION DE REDES ELÉCTRICAS, VOZ Y DATOS, APANTALLAMIENTO OFICINAS ADMINISTRATIVAS Y SALA DE SISTEMAS, FIBRA ÓPTICA DESDE EL CENTRO DE CABLEADO PRINCIPAL HASTA EL LABORATORIO DE MADERAS Y DESDE BIBLIOTECAS HASTA PRODUCCIÓN, INCLUYE CANALIZACIÓN Y REPOSICIÓN EN CONCRETO, EXCAVACIÓN TERRENO NATURAL, TUBERÍA, ODF, CAJAS Y PRUEBAS REFLECTOMÉTRICAS.</t>
  </si>
  <si>
    <t>VR.UNITARIO</t>
  </si>
  <si>
    <t>VR.TOTAL</t>
  </si>
  <si>
    <t>DESCRIPCION ACTIVIDAD</t>
  </si>
  <si>
    <r>
      <t xml:space="preserve">Salida tomacorriente REGULADO doble polo a tierra marca certificada tierra aislada color naranja, Incluye marquillas identificación del circuito- tubo PVC 1/2" (o 3/4" o 1" EMT cuando se requiera) con accesorios , caja PVC  ( 2x4  y 4x 4 con suplemento cuando se requiera),Conductores en </t>
    </r>
    <r>
      <rPr>
        <b/>
        <sz val="10"/>
        <color theme="1"/>
        <rFont val="Arial"/>
        <family val="2"/>
      </rPr>
      <t>CABLE</t>
    </r>
    <r>
      <rPr>
        <sz val="10"/>
        <color theme="1"/>
        <rFont val="Arial"/>
        <family val="2"/>
      </rPr>
      <t xml:space="preserve">  #12 Cu THHN - CENTELSA / CECSA - empalmes conectores de resorte tipo 3M Scotchlok-  por ducto metalico(sin suministo de ducto)</t>
    </r>
  </si>
  <si>
    <t>Suministro Fibra optica 12 hilos SM ITU G- 652</t>
  </si>
  <si>
    <t>MT</t>
  </si>
  <si>
    <t>Suministro caja legrand 6 puertos sc</t>
  </si>
  <si>
    <t>M3</t>
  </si>
  <si>
    <t>Suministro e Instalación de Tubería Conduit PVC de 2" x 3 mt - Accesorios</t>
  </si>
  <si>
    <t>Suministro e instalación Pigtail</t>
  </si>
  <si>
    <t>Suministro e instalación gabinete de pared 5 UR</t>
  </si>
  <si>
    <t>Suministro de pareja de tranceiver 10/100/1000 monomodo simplex.</t>
  </si>
  <si>
    <t>FIBRA OPTICA</t>
  </si>
  <si>
    <t>Administración</t>
  </si>
  <si>
    <t>Imprevistos</t>
  </si>
  <si>
    <t>Tendido y adosado de fibra optica 12 hilos canalizado incluye Pruebas Reflectometricas</t>
  </si>
  <si>
    <t>Caja electrica en concreto 50x50x50 de 3000 psi, norma RETIE</t>
  </si>
  <si>
    <t>Excavación en terreno natural, Incluye Relleno compactado con Material Seleccionado del Sitio al 95% P.M., colchon de arena 5 cm y cinta de señalización.</t>
  </si>
  <si>
    <t>Canalización en concreto y Reposición de Concreto &lt;=7 cm. De espesor - 3000 PSI</t>
  </si>
  <si>
    <t xml:space="preserve"> instalacion de cable de Cu DD # 2 para SPT del apantallamiento - enterrado sin tuberia a 50 cm de profundidad</t>
  </si>
  <si>
    <t>4.10</t>
  </si>
  <si>
    <t>UNIVERSIDAD DEL CAUCA</t>
  </si>
  <si>
    <t>TOTAL PROPUESTA ECONOMICA</t>
  </si>
  <si>
    <t>Firma Proponente</t>
  </si>
  <si>
    <t>ANEXO B. PROPUESTA TECNO-ECONOMICA</t>
  </si>
  <si>
    <t>OK</t>
  </si>
  <si>
    <t>CJ</t>
  </si>
  <si>
    <t>PROPONENTE</t>
  </si>
  <si>
    <t>OFICIAL</t>
  </si>
  <si>
    <t>VALOR TOTAL EJECUTADO (VTE)</t>
  </si>
  <si>
    <t>VTE1</t>
  </si>
  <si>
    <t>EXPERIENCIA ESPECIFICA</t>
  </si>
  <si>
    <t>VTE</t>
  </si>
  <si>
    <t>CONTRATO 1</t>
  </si>
  <si>
    <t>VALOR</t>
  </si>
  <si>
    <t>RUP</t>
  </si>
  <si>
    <t>AÑO DE TERMINACION</t>
  </si>
  <si>
    <t>% PARTICIPACION</t>
  </si>
  <si>
    <t>CONTRATO 2</t>
  </si>
  <si>
    <t>VALOR TOTAL EJECUTADO</t>
  </si>
  <si>
    <t>UNIVERSIDAD DEL CAUCA - VICERRECTORÍA ADMINISTRATIVA</t>
  </si>
  <si>
    <t xml:space="preserve">COMITÉ TÉCNICO ASESOR </t>
  </si>
  <si>
    <t>PROPONENTES</t>
  </si>
  <si>
    <t>REQUERIMIENTOS</t>
  </si>
  <si>
    <t>CUMPLE</t>
  </si>
  <si>
    <t>VALOR/ OBSERVACION</t>
  </si>
  <si>
    <t>EXPERIENCIA ESPECÍFICA</t>
  </si>
  <si>
    <t>SI</t>
  </si>
  <si>
    <t>N/A</t>
  </si>
  <si>
    <t>CONCEPTO</t>
  </si>
  <si>
    <t>ORIGINAL FIRMADO</t>
  </si>
  <si>
    <t>CARLOS JULIO ZUÑIGA SANCHEZ</t>
  </si>
  <si>
    <t>Profesional Universitario</t>
  </si>
  <si>
    <t>CIELO PEREZ SOLANO</t>
  </si>
  <si>
    <t>Presidenta Junta de Licitaciones y Contratos</t>
  </si>
  <si>
    <t>Vicerrectora Administrativa</t>
  </si>
  <si>
    <t>Profesional Especializado</t>
  </si>
  <si>
    <t>40% VTE</t>
  </si>
  <si>
    <t>VERIFICACIÓN REQUISITOS TECNICOS HABILITANTES</t>
  </si>
  <si>
    <t>% PARTICIPACION (40%)</t>
  </si>
  <si>
    <t>2.3.</t>
  </si>
  <si>
    <t>2.3.1.</t>
  </si>
  <si>
    <t>2.3.2.</t>
  </si>
  <si>
    <t>UNIVERSIDAD DEL CAUCA - VICERRECTORIA ADMINISTRATIVA</t>
  </si>
  <si>
    <t xml:space="preserve">COMITÉ FINANCIERO ASESOR </t>
  </si>
  <si>
    <t xml:space="preserve">VERIFICACIÓN REQUISITOS FINANCIEROS - PROPONENTES </t>
  </si>
  <si>
    <t>REQUISITOS DE CAPACIDAD FINANCIERA</t>
  </si>
  <si>
    <t>NINGUNA</t>
  </si>
  <si>
    <t>HABIL</t>
  </si>
  <si>
    <t>JOSE REYMIR OJEDA OJEDA</t>
  </si>
  <si>
    <t>VICERRECTORIA ADMINISTRATIVA</t>
  </si>
  <si>
    <t>PRESUPUESTO OFICIAL</t>
  </si>
  <si>
    <t xml:space="preserve"> VrUnit. Ofertado</t>
  </si>
  <si>
    <t>≤ VrUnit. Oficial</t>
  </si>
  <si>
    <t>VALOR PROPUESTA CORREGIDA &lt;= PRESUPUESTO OFICIAL</t>
  </si>
  <si>
    <t>VALOR PROPUESTA CORREGIDA &gt;= 95% PRESUPUESTO OFICIAL</t>
  </si>
  <si>
    <t>VALOR PROPUESTA PRESENTADA</t>
  </si>
  <si>
    <t>DIFERENCIA</t>
  </si>
  <si>
    <t>PORCENTAJE DE CORRECCION &lt;= 0.1%</t>
  </si>
  <si>
    <t>VrUnit. Ofertado ≤ VrUnit. Oficial</t>
  </si>
  <si>
    <t>CUMPLE (SI/NO)</t>
  </si>
  <si>
    <t>VTE2</t>
  </si>
  <si>
    <t>ÍNDICE DE LIQUIDEZ &gt;= 1,2</t>
  </si>
  <si>
    <t xml:space="preserve">INFORME DE EVALUACIÓN DE OFERTAS </t>
  </si>
  <si>
    <t xml:space="preserve">VERIFICACIÓN REQUISITOS JURIDICOS HABILITANTES - PROPONENTES </t>
  </si>
  <si>
    <t>OBSERVACION</t>
  </si>
  <si>
    <t>REQUISITOS DE CAPACIDAD JURIDICA</t>
  </si>
  <si>
    <t>CARTA DE PRESENTACIÓN</t>
  </si>
  <si>
    <t>AUTORIZACIÓN PARA PRESENTAR LA OFERTA</t>
  </si>
  <si>
    <t>N.A.</t>
  </si>
  <si>
    <t>EXISTENCIA Y CAPACIDAD LEGAL</t>
  </si>
  <si>
    <r>
      <t xml:space="preserve">CERTIFICADO DE INSCRIPCIÓN EN EL REGISTRO ÚNICO DE PROPONENTES, CON FECHA DE EXPEDICIÓN NO MAYOR A 1 MES. </t>
    </r>
    <r>
      <rPr>
        <b/>
        <sz val="12"/>
        <rFont val="Arial Narrow"/>
        <family val="2"/>
      </rPr>
      <t xml:space="preserve"> </t>
    </r>
  </si>
  <si>
    <t>GARANTÍA DE SERIEDAD DE LA PROPUESTA</t>
  </si>
  <si>
    <t>CERTIFICACIÓN DEL PAGO DE PARAFISCALES Y APORTES AL SISTEMA DE SEGURIDAD SOCIAL.</t>
  </si>
  <si>
    <t>COMPROMISO DE TRANSPARENCIA ANEXO J</t>
  </si>
  <si>
    <t>CERTIFICADO SOBRE ANTECEDENTES DE PESONSABILIDAD FISCAL</t>
  </si>
  <si>
    <t>CERTIFICADO SOBRE ANTECEDENTES DISCIPLINARIOS</t>
  </si>
  <si>
    <t xml:space="preserve">CERTIFICACIÓN SOBRE ANTECEDENTES JUDICIALES </t>
  </si>
  <si>
    <t xml:space="preserve">NIT. O REGISTRO ÚNICO TRIBUTARIO DEL OFERENTE </t>
  </si>
  <si>
    <t>PAZ Y SALVO UNIVERSITARIO</t>
  </si>
  <si>
    <t xml:space="preserve">CARTA DE ACEPTACIÓN DEL PRESUPUESTO OFICIAL </t>
  </si>
  <si>
    <t>YONNE GALVIS AGREDO</t>
  </si>
  <si>
    <t>NO</t>
  </si>
  <si>
    <t>OBRA  TERRAZA</t>
  </si>
  <si>
    <t>PRELIMINARES</t>
  </si>
  <si>
    <t>ML</t>
  </si>
  <si>
    <t>Demolición manual columneta</t>
  </si>
  <si>
    <t>CONCRETOS Y MORTEROS</t>
  </si>
  <si>
    <t>Anclajes con epóxico para columnetas</t>
  </si>
  <si>
    <t>ACERO Y ESTRUCTURA DE CUBIERTA</t>
  </si>
  <si>
    <t>KG</t>
  </si>
  <si>
    <t>PINTURA Y ESTUCO</t>
  </si>
  <si>
    <t>Estuco acrílico sobre columnas</t>
  </si>
  <si>
    <t>Pintura en vinilo tipo 1 para interiores a 3 manos</t>
  </si>
  <si>
    <t>Resanes generales por demoliciones</t>
  </si>
  <si>
    <t>Enchape de carteras</t>
  </si>
  <si>
    <t>CARPINTERIA METALICA</t>
  </si>
  <si>
    <t>VJE</t>
  </si>
  <si>
    <t>INST.ELECTRICAS</t>
  </si>
  <si>
    <t>Breacker 2x30 para aire acondicionado</t>
  </si>
  <si>
    <t>CARPINTERIA MADERA</t>
  </si>
  <si>
    <t>ACABADOS GENERALES</t>
  </si>
  <si>
    <t>Resane, pintura muros vinilo tipo 1. tres manos</t>
  </si>
  <si>
    <t>ILUMINACION</t>
  </si>
  <si>
    <t>PISO</t>
  </si>
  <si>
    <t>LIMPIEZA</t>
  </si>
  <si>
    <t>Metros de tubería en cobre de 1”</t>
  </si>
  <si>
    <t>Metros de tubería en cobre de 3/8</t>
  </si>
  <si>
    <t>Presostatos de baja presión para r 410a</t>
  </si>
  <si>
    <t>Filtros secadores de 3/8 roscables</t>
  </si>
  <si>
    <t>Demolición manual piso en tablón de gres</t>
  </si>
  <si>
    <t>Demolición manual borde interna alfagía</t>
  </si>
  <si>
    <t>Remoción y retiro de escombros</t>
  </si>
  <si>
    <t>Columnas concreto tipo C1 32x26 fc=21mpa</t>
  </si>
  <si>
    <t>Columnas concreto tipo C2 25X25 fc=21mpa</t>
  </si>
  <si>
    <t>Pedestales en concreto anclado 0.26X0.32 anclado a viga existente</t>
  </si>
  <si>
    <t>Mortero de relleno 1:3 ara resanes entre anteecho existente y columnas</t>
  </si>
  <si>
    <t>Alistado de iso 1:3 e=5cm</t>
  </si>
  <si>
    <t>Acero de refuerzo fy=420 mpa incluye figurado y amarre</t>
  </si>
  <si>
    <t>Columnas en perfil cajón de 160X60 en 2 mm</t>
  </si>
  <si>
    <t>Cerchas angulo de 2"X 1/8" y 1 1/2"X1/8", incluye soldadura anticorrosivo, acabado e instalación</t>
  </si>
  <si>
    <t>Vigas en Perlín cajón de 16X6 en 2mm incluye soldadura, anticorrosivo, acabado e instalación</t>
  </si>
  <si>
    <t>CORREAS EN PERLIN DE 160 X 60
EN 2 MM, incluye soldadura,
anticorrosivo, acabado e instalación</t>
  </si>
  <si>
    <t>Platinas flanches en hierro de 3/8"</t>
  </si>
  <si>
    <t>Suministro e instalación de cubierta en tejaPVC DE 2.5 mm</t>
  </si>
  <si>
    <t>Suministro e instalación de limatezas</t>
  </si>
  <si>
    <t>Pintura en vinilo tipo Koraza para exteriores a 3 manos</t>
  </si>
  <si>
    <t>ENCHAPES Y CIELO RASO</t>
  </si>
  <si>
    <t>Enchape piso baldosa grano de marmol, incluye destronque y pulida</t>
  </si>
  <si>
    <t>Guarda escoba con baldosa grano de marmol</t>
  </si>
  <si>
    <t>Cielo falso en panel yeso e=1/2" estucado y pintado incluye perfilería galvanizada cal 26</t>
  </si>
  <si>
    <t>Muro en super board 10 mm dos caras estructura canal paral 63mm cal 20, incluye estuco y pintura vinilo tipo 1 3 manos</t>
  </si>
  <si>
    <t>Alfajía ala sencilla en board e=8 mm,
estucado y pintado incluye perfilería cal.
24</t>
  </si>
  <si>
    <t>Muro en superboard 10mm 2 caras
estructura canal-paral 63mm cal. 20,
incluye estuco y pintura vinilo tipo 1 tres
manos</t>
  </si>
  <si>
    <t>Ventanería en aluminio sistema 7 ,44
color blanco</t>
  </si>
  <si>
    <t>Canal en lámina galvanizada cal 22,
incluye soldadura, wash primer,
acabado e instalación.</t>
  </si>
  <si>
    <t>OBRA AUDITORIO GREGORIO
CAICEDO</t>
  </si>
  <si>
    <t>Desmonte sillas fijas, incluye traslado
donde la Universidad lo indique</t>
  </si>
  <si>
    <t>Desmonte lámparas fluorescentes,
incluye traslado donde la Universidad lo
indique</t>
  </si>
  <si>
    <t>Desmonte cielo raso desmontable
perfilería aluminio, incluye acarreo
interno de escombros</t>
  </si>
  <si>
    <t>Demolición muros, incluye acarreo
interno de escombros</t>
  </si>
  <si>
    <t>Demolición piso, incluye escalones,
incluye acarreo interno de escombros</t>
  </si>
  <si>
    <t xml:space="preserve">Nivelación y repello piso </t>
  </si>
  <si>
    <t xml:space="preserve">Retiro escombros </t>
  </si>
  <si>
    <t>Salida para toma doble red regulada
ducto 1/2, empotrado, toma naranja
nivel hospitalario, alambre N°12 certificado</t>
  </si>
  <si>
    <t>Salida red de datos 3/4 pvc empotrado,
cable FUTP cat. 6 cajas 4x4 face plate
doble, etiquetas, jack RJ45 cat.6 A,
certificados.</t>
  </si>
  <si>
    <t>Acometida eléctrica, tablero trifásico con
espacio para totalizador, cable Cu
#3x2+1x2+1x4 AWG, breacker
totalizador 3x100, ductos de 2"</t>
  </si>
  <si>
    <t>Salida toma corriente 220 para aire
acondicionado</t>
  </si>
  <si>
    <t>Salida para lámpara 120 Voltios en
tubería conduit 3/4" con accesorios.
Conductores No.12 AWG -THHN -
THWN Centelsa y un conductor No.12
AWG -THHN-THWN /Cu Centelsa
(verde) línea a tierra, cajas pvc
octogonales" (4 x 4" donde se requiera)
desde bandeja portacables o caja de
breakers hasta caja de aparatear,
incluye regata de muro, cinta malla y
resane de muro donde se requiera, con
cumplimiento de la norma retie</t>
  </si>
  <si>
    <t>Salida sonido en tubería conduit 3/4"
con accesorios, cajas pvc octogonales"
(4 x 4" donde se requiera) desde
bandeja portacables o caja de breakers
hasta caja de aparatear, incluye regata
de muro, cinta malla y resane de muro
donde se requiera, con cumplimiento de
la norma retie. No incluye suministro de
cable stereo para audio.</t>
  </si>
  <si>
    <t>UPS 3 KVA, SURT6000XLT-1TF3 UPS
APC SMART-UPS RT, 6000VA/4200W,
ENTRADA 208V/SALIDA 120V,
INTERFACE PORT, CONTACT
CLOSURE RJ-45 10/100, BASE-T, RJ-
45, SERIAL, SMART-SLOT, USB,
EXTENDED RUNTIME MODEL,
REMOVABLE, SUPPORT FEET,
TEMPERATURE PROBE, USB CABLE,
WARRANTY CARD, WEB/SNMP
MANAGEMENT CARD. TORRE.
AUTOMIA A FULL CARGA 8 MINUTOS</t>
  </si>
  <si>
    <t>Mueble madecor 1,2x0,60, puertas y
chapa de seguridad, para guardar
equipos de sonido.</t>
  </si>
  <si>
    <t>Paneles de madera, tableros madera
aglomerada 15 mm (color a escoger).
Sobre perfil galvanizado cada 40 cm.
Dilatación aluminio 1" cada 1.20 mt.
instalado con tornillería autorroscante y tope tapa tornillo.</t>
  </si>
  <si>
    <t>Guarda escoba madera (color a
escoger)</t>
  </si>
  <si>
    <t>Puerta principal, 2 naves, entamborada
tablex 9 mm con aislante acustico en el centro incluye cerradura y manija</t>
  </si>
  <si>
    <t>Cielo raso panel yeso descolgado, e=
1/2" perfilería galv. Cal. 26, estucado y
pintado con vinilo tipo 1 tres manos.</t>
  </si>
  <si>
    <t>Película polarizado negro</t>
  </si>
  <si>
    <t>Pintura paneles colgantes cielo raso
vinilo tipo 1. tres manos</t>
  </si>
  <si>
    <t xml:space="preserve">Lámpara tipo bala circular luz led blanca de incrustar de 16 W/ 18 W </t>
  </si>
  <si>
    <t>Piso laminado madera referencia maple
small embosed X 8.3, incluye
esquineros y accesorios para grada</t>
  </si>
  <si>
    <t xml:space="preserve">Aseo General </t>
  </si>
  <si>
    <t xml:space="preserve">EQUIPOS ESPECIALES </t>
  </si>
  <si>
    <t>Equipo de 60 .000 btu, tipo casette</t>
  </si>
  <si>
    <t xml:space="preserve">Metros de aislamiento térmico de 1” </t>
  </si>
  <si>
    <t>Soportes de sujeción, bases, chasos y
otros</t>
  </si>
  <si>
    <t>TOTAL PRESUPUESTO OFICIAL</t>
  </si>
  <si>
    <t>OBJETO: CONSTRUCCIÓN DE OBRA CIVIL DESTINADA PARA LA ADECUACIÓN DEL AUDITORIO GREGORIO CAICEDO Y CUBIERTA PARA LA TERRAZA DE LA FACULTAD DE INGENIERIA CIVIL DE LA UNIVERSIDAD DEL CAUCA.</t>
  </si>
  <si>
    <t>CONSORCIO CIVIL UNICAUCA</t>
  </si>
  <si>
    <t>JUAN CARLOS COLLAZOS PALTA</t>
  </si>
  <si>
    <t>CONSORCIO G Y V</t>
  </si>
  <si>
    <t>MANUEL JURADO HERRERA</t>
  </si>
  <si>
    <t>DIEGO REINEL FERNANDEZ ORDOÑEZ</t>
  </si>
  <si>
    <t>LICITACION No. 032-2017</t>
  </si>
  <si>
    <t>2.1 - g)</t>
  </si>
  <si>
    <t>PERSONAL MÍNIMO REQUERIDO</t>
  </si>
  <si>
    <r>
      <rPr>
        <b/>
        <sz val="12"/>
        <rFont val="Arial Narrow"/>
        <family val="2"/>
      </rPr>
      <t>Director de obra</t>
    </r>
    <r>
      <rPr>
        <sz val="12"/>
        <rFont val="Arial Narrow"/>
        <family val="2"/>
      </rPr>
      <t>: Un (1) ingeniero civil o arquitecto, con al menos quince (15) años de experiencia general, contados a partir de la expedición de la matricula profesional</t>
    </r>
  </si>
  <si>
    <t>MAESTRO
FECHA EXP. 1997
DISPONIBILIDAD 100%</t>
  </si>
  <si>
    <t>PROFESIONAL EN SALUD OCUPACIONAL
FECHA EXP. 2012
DISPONIBILIDAD 50%</t>
  </si>
  <si>
    <t>2.4.</t>
  </si>
  <si>
    <t>PROPUESTA ECONOMICA</t>
  </si>
  <si>
    <t>Corrección Aritmetica</t>
  </si>
  <si>
    <t>NO HABIL</t>
  </si>
  <si>
    <t>VR. PROPUESTA CORREGIDA</t>
  </si>
  <si>
    <t>PUNTAJE VR. PROPUESTA</t>
  </si>
  <si>
    <t>PUNTAJE PERS. REQUER.</t>
  </si>
  <si>
    <t>TOTAL</t>
  </si>
  <si>
    <t>ORDEN DE ELEGIBILIDAD</t>
  </si>
  <si>
    <t>PO</t>
  </si>
  <si>
    <t>FORMULA</t>
  </si>
  <si>
    <t>MEDIA</t>
  </si>
  <si>
    <t>Of.validas</t>
  </si>
  <si>
    <t># PO</t>
  </si>
  <si>
    <t>TRM</t>
  </si>
  <si>
    <t>Decimales</t>
  </si>
  <si>
    <t xml:space="preserve">COMITÉ TECNICO ASESOR </t>
  </si>
  <si>
    <t>CALIFICACIÓN  FACTOR CALIDAD</t>
  </si>
  <si>
    <t>ÍTEM</t>
  </si>
  <si>
    <t>PERSONAL MINIMO DEL PROCESO</t>
  </si>
  <si>
    <t>FACTOR CALIDAD</t>
  </si>
  <si>
    <t>PUNTAJE POR PERSONAL OFRECIDO PARA LA OBRA</t>
  </si>
  <si>
    <t>RESIDENTE DE OBRA</t>
  </si>
  <si>
    <t>Carta de Compromiso 100%</t>
  </si>
  <si>
    <t>MAESTRO DE OBRA</t>
  </si>
  <si>
    <t xml:space="preserve">PROFESIONAL EN SALUD OCUPACIONAL </t>
  </si>
  <si>
    <t>Carta de Compromiso 50%</t>
  </si>
  <si>
    <t>MAX</t>
  </si>
  <si>
    <t>LICITACIÓN PÚBLICA N° 032-2017</t>
  </si>
  <si>
    <t>MÁXIMO dos (02) contratos de obra civil de construcción y/o adecuación y/o ampliación y/o mantenimiento de edificaciones públicas no residenciales. La ejecución de los
contratos se acreditará mediante la presentación de las correspondientes actas de liquidación y/o actas de recibo final y/o certificaciones suscritas por el representante legal o quien tenga por decreto o documento similar la asignación de sus funciones en la entidad territorial. Los contratos deberán haber sido suscritos por el oferente con entidades públicas, ya sea individualmente o en consorcio o unión temporal, ejecutados y liquidados antes de la fecha de cierre del respectivo proceso. La sumatoria del valor actualizado de los contratos aportados debe ser por una cuantía igual o superior al presupuesto oficial de la presente convocatoria, relacionada con el criterio VALOR TOTAL EJECUTADO (VTE).
Al menos uno de los contratos aportados para acreditar la experiencia específica debe contener dentro de su objeto la construcción y/o adecuación y/o ampliación y/o mantenimiento de un auditorio o teatro.
Cada contrato que el proponente aporte como experiencia específica debe estar registrado en el RUP y debe encontrarse inscrito en al menos dos (2) de los códigos UNSPSC exigido en el numeral 2.1 literal (d) del presente pliego de condiciones. El RUP deberá estar vigente y en firme, de lo contrario el proponente quedará INHABILITADO. 721214 - 951217 - 951219</t>
  </si>
  <si>
    <t>VALOR TOTAL EJECUTADO 
PO = $168.242.461,oo</t>
  </si>
  <si>
    <t>En el caso de estructura plural, el integrante que aporte el 40% de la experiencia específica o más relacionada con el criterio del VTE, deberá tener una participación mínima en la estructura plural del 40%.</t>
  </si>
  <si>
    <r>
      <rPr>
        <b/>
        <sz val="12"/>
        <rFont val="Arial Narrow"/>
        <family val="2"/>
      </rPr>
      <t>Residente de Obra</t>
    </r>
    <r>
      <rPr>
        <sz val="12"/>
        <rFont val="Arial Narrow"/>
        <family val="2"/>
      </rPr>
      <t>. Un (1) ingeniero civil o arquitecto con al menos diez (10) años de experiencia general, contados a partir de la expedición de la matricula profesional, y experiencia específica certificada como residente de obra o contratista de obra de al menos un (01) contrato de obra civil de construcción y/o adecuación y/o ampliación y/o mantenimiento de edificaciones no residenciales celebrados con entidades públicas.</t>
    </r>
  </si>
  <si>
    <r>
      <rPr>
        <b/>
        <sz val="12"/>
        <rFont val="Arial Narrow"/>
        <family val="2"/>
      </rPr>
      <t>Maestro de obra</t>
    </r>
    <r>
      <rPr>
        <sz val="12"/>
        <rFont val="Arial Narrow"/>
        <family val="2"/>
      </rPr>
      <t>. Un (1) maestro o técnico en construcción con al menos cinco (5) años de experiencia general, contados a partir de la expedición de la matricula profesional, y experiencia específica certificada como maestro de obra o contratista de obra de al menos un (01) contrato de obra civil de construcción y/o adecuación y/o ampliación y/o mantenimiento de edificaciones no residenciales celebrados con entidades públicas.</t>
    </r>
  </si>
  <si>
    <r>
      <rPr>
        <b/>
        <sz val="12"/>
        <rFont val="Arial Narrow"/>
        <family val="2"/>
      </rPr>
      <t xml:space="preserve">Profesional en salud ocupacional. </t>
    </r>
    <r>
      <rPr>
        <sz val="12"/>
        <rFont val="Arial Narrow"/>
        <family val="2"/>
      </rPr>
      <t>Un (1) profesional en salud ocupacional o profesional con especialización en salud ocupacional con al menos un (1) año de experiencia general, contado a partir de expedición de la resolución que le concede licencia para prestar servicios en salud ocupacional. La licencia deberá estar vigente a la fecha de cierre de la presente convocatoria.</t>
    </r>
  </si>
  <si>
    <t>PORCENTAJE DE CORRECCION &gt; 0.1%</t>
  </si>
  <si>
    <t>UNSPSC
721214 - 951217 - 951219</t>
  </si>
  <si>
    <t>UNSPSC
721214 - 951217</t>
  </si>
  <si>
    <t>UNSPSC
721214-951217-951219</t>
  </si>
  <si>
    <r>
      <t xml:space="preserve">EL CONTRATO No.1
INSCRITO EN LOS CODIGOS UNSPSC 721214-951217-951219
APORTA ACTA DE LIQUIDACION Y CERTIFICACION
CONTRATO ESCENARIO CULTURAL
EL CONTRATO No.2
INSCRITO EN LOS CODIGOS UNSPSC 721214-951217
APORTA CERTIFICACION
</t>
    </r>
    <r>
      <rPr>
        <b/>
        <sz val="11"/>
        <color rgb="FFFF0000"/>
        <rFont val="Arial Narrow"/>
        <family val="2"/>
      </rPr>
      <t/>
    </r>
  </si>
  <si>
    <t>ING. CIVIL
FECHA EXP. M.P. 1987
DISPONIBILIDAD 50%</t>
  </si>
  <si>
    <t>ING. CIVIL
FECHA EXP. M.P. 1991
DISPONIBILIDAD 100%</t>
  </si>
  <si>
    <t>MAESTRO
FECHA EXP. 2003
DISPONIBILIDAD 100%</t>
  </si>
  <si>
    <t>PROFESIONAL EN SALUD OCUPACIONAL
FECHA EXP. 2013
DISPONIBILIDAD 25%</t>
  </si>
  <si>
    <t>Carta de Compromiso 25%</t>
  </si>
  <si>
    <t>ING. CIVIL
FECHA EXP. M.P. 1982</t>
  </si>
  <si>
    <t>ING. CIVIL
FECHA EXP. M.P. 2003
DISPONIBILIDAD 100%</t>
  </si>
  <si>
    <t>PROFESIONAL EN SALUD OCUPACIONAL
FECHA EXP. 2011
DISPONIBILIDAD 50%</t>
  </si>
  <si>
    <t>UNSPSC
721214-951219</t>
  </si>
  <si>
    <r>
      <t xml:space="preserve">EL CONTRATO No.1
INSCRITO EN LOS CODIGOS UNSPSC 721214-951217-951219
APORTA ACTA DE LIQUIDACION Y CERTIFICACION
CONTRATO AUDITORIO
EL CONTRATO No.2
INSCRITO EN LOS CODIGOS UNSPSC 721214-951217-951219
APORTA ACTA DE LIQUIDACION Y CERTIFICACION
</t>
    </r>
    <r>
      <rPr>
        <b/>
        <sz val="11"/>
        <color rgb="FFFF0000"/>
        <rFont val="Arial Narrow"/>
        <family val="2"/>
      </rPr>
      <t/>
    </r>
  </si>
  <si>
    <t>ING. CIVIL
FECHA EXP. M.P. 2000
DISPONIBILIDAD 100%</t>
  </si>
  <si>
    <t>MAESTRO
FECHA EXP. 2007
DISPONIBILIDAD 100%</t>
  </si>
  <si>
    <t>ING. CIVIL
FECHA EXP. M.P. 1999</t>
  </si>
  <si>
    <r>
      <t xml:space="preserve">EL CONTRATO No.1
INSCRITO EN LOS CODIGOS UNSPSC 721214-951219
APORTA ACTA DE LIQUIDACION
EL CONTRATO No.2
INSCRITO EN LOS CODIGOS UNSPSC 721214-951219
APORTA ACTA DE RECIBO FINAL Y CERTIFICACION
CONTRATO AUDITORIO
</t>
    </r>
    <r>
      <rPr>
        <b/>
        <sz val="11"/>
        <color rgb="FFFF0000"/>
        <rFont val="Arial Narrow"/>
        <family val="2"/>
      </rPr>
      <t/>
    </r>
  </si>
  <si>
    <t>PROFESIONAL EN SALUD OCUPACIONAL
FECHA EXP. 2012
DISPONIBILIDAD 100%</t>
  </si>
  <si>
    <t>DIEGO REINEL FERNANDEZ</t>
  </si>
  <si>
    <r>
      <t xml:space="preserve">EL CONTRATO No.1
INSCRITO EN LOS CODIGOS UNSPSC 721214-951217-951219
APORTA ACTA DE RECIBO FINAL
CONTRATO  AUDITORIO
EL CONTRATO No.2
INSCRITO EN LOS CODIGOS UNSPSC 721214-951219
APORTA CERTIFICACION
</t>
    </r>
    <r>
      <rPr>
        <b/>
        <sz val="11"/>
        <color rgb="FFFF0000"/>
        <rFont val="Arial Narrow"/>
        <family val="2"/>
      </rPr>
      <t/>
    </r>
  </si>
  <si>
    <t>ING. CIVIL
FECHA EXP. M.P. 1993
DISPONIBILIDAD 100%</t>
  </si>
  <si>
    <t>ING. CIVIL
FECHA EXP. M.P. 2007
DISPONIBILIDAD 100%</t>
  </si>
  <si>
    <t>MAESTRO
FECHA EXP. 2011
DISPONIBILIDAD 100%</t>
  </si>
  <si>
    <t>INGENIERO INDUSTRIAL
FECHA EXP. 2012
DISPONIBILIDAD 50%</t>
  </si>
  <si>
    <r>
      <t xml:space="preserve">EL CONTRATO No.1
INSCRITO EN LOS CODIGOS UNSPSC 721214-951217-951219
APORTA CERTIFICACION Y ACTA DE RECIBO FINAL
CONTRATO  AUDITORIO
</t>
    </r>
    <r>
      <rPr>
        <b/>
        <sz val="11"/>
        <color rgb="FFFF0000"/>
        <rFont val="Arial Narrow"/>
        <family val="2"/>
      </rPr>
      <t/>
    </r>
  </si>
  <si>
    <t>CAPITAL DE TRABAJO &gt;= 100%PO
PO =  $168.242.461,oo</t>
  </si>
  <si>
    <t>NIVEL DE ENDEUDAMIENTO &lt;= 60%</t>
  </si>
  <si>
    <t>RAZÓN DE COBERTURA DE INTERESES &gt;= 1 ó INDEFINIDO</t>
  </si>
  <si>
    <t>RENTABILIDAD SOBRE PATRIMONIO &gt; 0.03</t>
  </si>
  <si>
    <t>RENTABILIDAD SOBRE ACTIVOS &gt; 0.01</t>
  </si>
  <si>
    <t>OBJETO:CONSTRUCCIÓN DE OBRA CIVIL DESTINADA PARA LA ADECUACIÓN DEL AUDITORIO GREGORIO CAICEDO Y CUBIERTA PARA LA TERRAZA DE LA FACULTAD DE IINGENIERIA CIVIL DE LA UNIVERSIDAD DEL CAUCA</t>
  </si>
  <si>
    <t xml:space="preserve">JUAN CARLOS COLLAZOS </t>
  </si>
  <si>
    <t>CONSORCIO  G Y V</t>
  </si>
  <si>
    <t xml:space="preserve">MANUEL JURADO HERRERA </t>
  </si>
  <si>
    <t>si</t>
  </si>
  <si>
    <t>no</t>
  </si>
  <si>
    <t>no indica el plazo de ejecución de las obras. Debe subsanar el requisito</t>
  </si>
  <si>
    <t>FORMATO CONFORMACIÓN DE CONSORCIO O UNION TEMPOTAL</t>
  </si>
  <si>
    <t>N.A</t>
  </si>
  <si>
    <t>NO APORTA LA PLANILLA CORRESPONDIENTE AL MES DE NOVIEMBRE. DEBE SUBSANAR EL REQUISITO</t>
  </si>
  <si>
    <t>NO APORTA LA CERTIFICACIÓN DE PAGO DE LOS APORTES DE SUS EMPLEADOS</t>
  </si>
  <si>
    <t>NO APORTA EL REQUISITO. DEBE SUBSANARLO</t>
  </si>
  <si>
    <t>EL DOCUMENTO NO CONTIENE LA FECHA. DEBE SUBSANAR EL REQUISITO</t>
  </si>
  <si>
    <t xml:space="preserve">DEBE SUBSANAR </t>
  </si>
  <si>
    <t xml:space="preserve">LADY CRISTINA PAZ MBURBANO </t>
  </si>
  <si>
    <t>Jefe, Oficina Asesora</t>
  </si>
  <si>
    <t>ABOGADA</t>
  </si>
  <si>
    <t xml:space="preserve">Universidad del Cauca </t>
  </si>
  <si>
    <t>Subsana, aporta el anexo A</t>
  </si>
  <si>
    <t xml:space="preserve">SE  SUBSANA POR LOS CONSORCIADOS LOS DOCUMENTOS </t>
  </si>
  <si>
    <t xml:space="preserve">HABIAL </t>
  </si>
  <si>
    <t>SUBSANAN, EL REQUISITO</t>
  </si>
  <si>
    <t>NO HABIL JURIDICAMENTE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</si>
</sst>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2" formatCode="_-&quot;$&quot;* #,##0_-;\-&quot;$&quot;* #,##0_-;_-&quot;$&quot;* &quot;-&quot;_-;_-@_-"/>
    <numFmt numFmtId="41" formatCode="_-* #,##0_-;\-* #,##0_-;_-* &quot;-&quot;_-;_-@_-"/>
    <numFmt numFmtId="44" formatCode="_-&quot;$&quot;* #,##0.00_-;\-&quot;$&quot;* #,##0.00_-;_-&quot;$&quot;* &quot;-&quot;??_-;_-@_-"/>
    <numFmt numFmtId="164" formatCode="&quot;$&quot;\ #,##0_);[Red]\(&quot;$&quot;\ #,##0\)"/>
    <numFmt numFmtId="165" formatCode="_-* #,##0.00\ _€_-;\-* #,##0.00\ _€_-;_-* &quot;-&quot;??\ _€_-;_-@_-"/>
    <numFmt numFmtId="166" formatCode="_ * #,##0_ ;_ * \-#,##0_ ;_ * &quot;-&quot;??_ ;_ @_ "/>
    <numFmt numFmtId="167" formatCode="_ &quot;$&quot;\ * #,##0_ ;_ &quot;$&quot;\ * \-#,##0_ ;_ &quot;$&quot;\ * &quot;-&quot;_ ;_ @_ "/>
    <numFmt numFmtId="168" formatCode="&quot;$&quot;\ #,##0"/>
    <numFmt numFmtId="169" formatCode="_ &quot;$&quot;\ * #,##0.00_ ;_ &quot;$&quot;\ * \-#,##0.00_ ;_ &quot;$&quot;\ * &quot;-&quot;??_ ;_ @_ "/>
    <numFmt numFmtId="170" formatCode="&quot;$&quot;\ #,##0.00"/>
    <numFmt numFmtId="171" formatCode="_ * #,##0.00_ ;_ * \-#,##0.00_ ;_ * &quot;-&quot;??_ ;_ @_ "/>
    <numFmt numFmtId="172" formatCode="_-* #,##0\ _€_-;\-* #,##0\ _€_-;_-* &quot;-&quot;??\ _€_-;_-@_-"/>
    <numFmt numFmtId="173" formatCode="_-* #,##0_-;\-* #,##0_-;_-* &quot;-&quot;??_-;_-@_-"/>
    <numFmt numFmtId="174" formatCode="_-* #,##0.00_-;\-* #,##0.00_-;_-* &quot;-&quot;_-;_-@_-"/>
    <numFmt numFmtId="175" formatCode="0.000"/>
  </numFmts>
  <fonts count="39"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u/>
      <sz val="11"/>
      <color theme="11"/>
      <name val="Calibri"/>
      <family val="2"/>
      <scheme val="minor"/>
    </font>
    <font>
      <sz val="11"/>
      <name val="Calibri"/>
      <family val="2"/>
      <scheme val="minor"/>
    </font>
    <font>
      <b/>
      <sz val="12"/>
      <name val="Arial"/>
      <family val="2"/>
    </font>
    <font>
      <b/>
      <sz val="10"/>
      <color theme="1"/>
      <name val="Arial"/>
      <family val="2"/>
    </font>
    <font>
      <sz val="10"/>
      <color theme="1"/>
      <name val="Arial"/>
      <family val="2"/>
    </font>
    <font>
      <sz val="10"/>
      <color theme="0"/>
      <name val="Arial"/>
      <family val="2"/>
    </font>
    <font>
      <b/>
      <sz val="10"/>
      <color theme="0"/>
      <name val="Arial"/>
      <family val="2"/>
    </font>
    <font>
      <sz val="10"/>
      <color rgb="FF000000"/>
      <name val="Arial"/>
      <family val="2"/>
    </font>
    <font>
      <b/>
      <sz val="10"/>
      <name val="Arial"/>
      <family val="2"/>
    </font>
    <font>
      <b/>
      <sz val="10"/>
      <color indexed="8"/>
      <name val="Arial"/>
      <family val="2"/>
    </font>
    <font>
      <sz val="10"/>
      <name val="Arial"/>
      <family val="2"/>
    </font>
    <font>
      <sz val="11"/>
      <color rgb="FFFF0000"/>
      <name val="Calibri"/>
      <family val="2"/>
      <scheme val="minor"/>
    </font>
    <font>
      <sz val="12"/>
      <name val="Arial Narrow"/>
      <family val="2"/>
    </font>
    <font>
      <sz val="10"/>
      <name val="Arial Narrow"/>
      <family val="2"/>
    </font>
    <font>
      <b/>
      <sz val="12"/>
      <name val="Arial Narrow"/>
      <family val="2"/>
    </font>
    <font>
      <b/>
      <sz val="10"/>
      <name val="Arial Narrow"/>
      <family val="2"/>
    </font>
    <font>
      <b/>
      <sz val="11"/>
      <name val="Arial Narrow"/>
      <family val="2"/>
    </font>
    <font>
      <sz val="10"/>
      <color rgb="FFFF0000"/>
      <name val="Calibri"/>
      <family val="2"/>
      <scheme val="minor"/>
    </font>
    <font>
      <sz val="10"/>
      <name val="Arial"/>
      <family val="2"/>
    </font>
    <font>
      <b/>
      <sz val="12"/>
      <color rgb="FF002060"/>
      <name val="Arial Narrow"/>
      <family val="2"/>
    </font>
    <font>
      <sz val="10"/>
      <name val="Arial"/>
      <family val="2"/>
    </font>
    <font>
      <b/>
      <sz val="10"/>
      <color rgb="FFFF0000"/>
      <name val="Arial Narrow"/>
      <family val="2"/>
    </font>
    <font>
      <sz val="10"/>
      <color rgb="FFFF0000"/>
      <name val="Arial Narrow"/>
      <family val="2"/>
    </font>
    <font>
      <b/>
      <sz val="11"/>
      <color rgb="FFFFC000"/>
      <name val="Calibri"/>
      <family val="2"/>
      <scheme val="minor"/>
    </font>
    <font>
      <b/>
      <sz val="11"/>
      <name val="Calibri"/>
      <family val="2"/>
      <scheme val="minor"/>
    </font>
    <font>
      <sz val="12"/>
      <name val="Calibri"/>
      <family val="2"/>
    </font>
    <font>
      <b/>
      <sz val="12"/>
      <name val="Calibri"/>
      <family val="2"/>
    </font>
    <font>
      <b/>
      <sz val="11"/>
      <color rgb="FFFF0000"/>
      <name val="Arial Narrow"/>
      <family val="2"/>
    </font>
    <font>
      <sz val="8"/>
      <color theme="1"/>
      <name val="Arial"/>
      <family val="2"/>
    </font>
    <font>
      <b/>
      <sz val="14"/>
      <name val="Arial Narrow"/>
      <family val="2"/>
    </font>
    <font>
      <sz val="14"/>
      <name val="Arial Narrow"/>
      <family val="2"/>
    </font>
    <font>
      <b/>
      <sz val="14"/>
      <color rgb="FFFF0000"/>
      <name val="Arial Narrow"/>
      <family val="2"/>
    </font>
    <font>
      <b/>
      <sz val="10"/>
      <name val="Arial Black"/>
      <family val="2"/>
    </font>
    <font>
      <b/>
      <sz val="12"/>
      <name val="Arial Black"/>
      <family val="2"/>
    </font>
    <font>
      <b/>
      <sz val="11"/>
      <name val="Arial Black"/>
      <family val="2"/>
    </font>
  </fonts>
  <fills count="10">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002060"/>
        <bgColor indexed="64"/>
      </patternFill>
    </fill>
    <fill>
      <patternFill patternType="solid">
        <fgColor theme="5" tint="0.39997558519241921"/>
        <bgColor indexed="64"/>
      </patternFill>
    </fill>
  </fills>
  <borders count="3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right style="thin">
        <color auto="1"/>
      </right>
      <top/>
      <bottom/>
      <diagonal/>
    </border>
    <border>
      <left/>
      <right/>
      <top/>
      <bottom style="thin">
        <color auto="1"/>
      </bottom>
      <diagonal/>
    </border>
    <border>
      <left style="thin">
        <color indexed="64"/>
      </left>
      <right style="thin">
        <color indexed="64"/>
      </right>
      <top/>
      <bottom style="thin">
        <color indexed="64"/>
      </bottom>
      <diagonal/>
    </border>
    <border>
      <left/>
      <right style="thin">
        <color indexed="64"/>
      </right>
      <top/>
      <bottom style="thin">
        <color auto="1"/>
      </bottom>
      <diagonal/>
    </border>
    <border>
      <left style="thin">
        <color auto="1"/>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s>
  <cellStyleXfs count="118">
    <xf numFmtId="0" fontId="0" fillId="0" borderId="0"/>
    <xf numFmtId="165" fontId="1" fillId="0" borderId="0" applyFont="0" applyFill="0" applyBorder="0" applyAlignment="0" applyProtection="0"/>
    <xf numFmtId="42"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7"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9" fontId="2" fillId="0" borderId="0" applyFont="0" applyFill="0" applyBorder="0" applyAlignment="0" applyProtection="0"/>
    <xf numFmtId="169" fontId="14" fillId="0" borderId="0" applyFont="0" applyFill="0" applyBorder="0" applyAlignment="0" applyProtection="0"/>
    <xf numFmtId="0" fontId="14" fillId="0" borderId="0"/>
    <xf numFmtId="0" fontId="1" fillId="0" borderId="0"/>
    <xf numFmtId="9" fontId="2" fillId="0" borderId="0" applyFont="0" applyFill="0" applyBorder="0" applyAlignment="0" applyProtection="0"/>
    <xf numFmtId="0" fontId="2" fillId="0" borderId="0"/>
    <xf numFmtId="171" fontId="2" fillId="0" borderId="0" applyFont="0" applyFill="0" applyBorder="0" applyAlignment="0" applyProtection="0"/>
    <xf numFmtId="0" fontId="22" fillId="0" borderId="0"/>
    <xf numFmtId="0" fontId="2" fillId="0" borderId="0"/>
    <xf numFmtId="0" fontId="24" fillId="0" borderId="0"/>
    <xf numFmtId="41" fontId="1" fillId="0" borderId="0" applyFont="0" applyFill="0" applyBorder="0" applyAlignment="0" applyProtection="0"/>
  </cellStyleXfs>
  <cellXfs count="320">
    <xf numFmtId="0" fontId="0" fillId="0" borderId="0" xfId="0"/>
    <xf numFmtId="0" fontId="8" fillId="0" borderId="0" xfId="0" applyFont="1" applyFill="1" applyAlignment="1">
      <alignment horizontal="center" vertical="center"/>
    </xf>
    <xf numFmtId="0" fontId="7" fillId="0" borderId="1" xfId="0" applyFont="1" applyFill="1" applyBorder="1" applyAlignment="1">
      <alignment horizontal="left" vertical="center"/>
    </xf>
    <xf numFmtId="42" fontId="9" fillId="0" borderId="0" xfId="0" applyNumberFormat="1" applyFont="1" applyFill="1" applyAlignment="1">
      <alignment horizontal="center" vertical="center"/>
    </xf>
    <xf numFmtId="0" fontId="9" fillId="0" borderId="0" xfId="0" applyFont="1" applyFill="1" applyAlignment="1">
      <alignment horizontal="center" vertical="center"/>
    </xf>
    <xf numFmtId="0" fontId="10" fillId="0" borderId="0" xfId="0" applyFont="1" applyFill="1" applyAlignment="1">
      <alignment horizontal="center" vertical="center"/>
    </xf>
    <xf numFmtId="42" fontId="8" fillId="0" borderId="0" xfId="0" applyNumberFormat="1" applyFont="1" applyFill="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wrapText="1"/>
    </xf>
    <xf numFmtId="164" fontId="8" fillId="0" borderId="0" xfId="0" applyNumberFormat="1" applyFont="1" applyFill="1" applyAlignment="1">
      <alignment horizontal="center" vertical="center"/>
    </xf>
    <xf numFmtId="0" fontId="8" fillId="0" borderId="0" xfId="0" applyFont="1" applyFill="1" applyAlignment="1">
      <alignment horizontal="left" vertical="center" wrapText="1"/>
    </xf>
    <xf numFmtId="0" fontId="8" fillId="0" borderId="10" xfId="0" applyFont="1" applyFill="1" applyBorder="1" applyAlignment="1">
      <alignment horizontal="center" vertical="center"/>
    </xf>
    <xf numFmtId="0" fontId="8" fillId="0" borderId="0" xfId="0" applyFont="1" applyFill="1" applyAlignment="1">
      <alignment horizontal="right"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168" fontId="8" fillId="0" borderId="1" xfId="0" applyNumberFormat="1" applyFont="1" applyFill="1" applyBorder="1" applyAlignment="1">
      <alignment vertical="center"/>
    </xf>
    <xf numFmtId="168" fontId="8" fillId="0" borderId="1" xfId="2" applyNumberFormat="1" applyFont="1" applyFill="1" applyBorder="1" applyAlignment="1">
      <alignment vertical="center"/>
    </xf>
    <xf numFmtId="0" fontId="2" fillId="0" borderId="1" xfId="0" applyFont="1" applyFill="1" applyBorder="1" applyAlignment="1">
      <alignment horizontal="left" vertical="center" wrapText="1"/>
    </xf>
    <xf numFmtId="168" fontId="2" fillId="0" borderId="1" xfId="2" applyNumberFormat="1" applyFont="1" applyFill="1" applyBorder="1" applyAlignment="1">
      <alignment vertical="center"/>
    </xf>
    <xf numFmtId="1" fontId="8" fillId="0" borderId="1" xfId="0" applyNumberFormat="1" applyFont="1" applyFill="1" applyBorder="1" applyAlignment="1">
      <alignment horizontal="center" vertical="center"/>
    </xf>
    <xf numFmtId="0" fontId="7" fillId="0" borderId="1" xfId="0" applyFont="1" applyFill="1" applyBorder="1" applyAlignment="1">
      <alignment horizontal="right" vertical="center" wrapText="1"/>
    </xf>
    <xf numFmtId="168" fontId="7" fillId="0" borderId="1" xfId="0" applyNumberFormat="1" applyFont="1" applyFill="1" applyBorder="1" applyAlignment="1">
      <alignment vertical="center"/>
    </xf>
    <xf numFmtId="0" fontId="11" fillId="0" borderId="1" xfId="0" applyFont="1" applyFill="1" applyBorder="1" applyAlignment="1">
      <alignment horizontal="center" vertical="center"/>
    </xf>
    <xf numFmtId="168" fontId="8" fillId="0" borderId="1" xfId="96" applyNumberFormat="1" applyFont="1" applyFill="1" applyBorder="1" applyAlignment="1">
      <alignment vertical="center"/>
    </xf>
    <xf numFmtId="0" fontId="12" fillId="0" borderId="1" xfId="0" applyFont="1" applyFill="1" applyBorder="1" applyAlignment="1">
      <alignment horizontal="left" vertical="center" wrapText="1"/>
    </xf>
    <xf numFmtId="0" fontId="13"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168" fontId="12" fillId="0" borderId="2" xfId="0" applyNumberFormat="1" applyFont="1" applyFill="1" applyBorder="1" applyAlignment="1">
      <alignment vertical="center"/>
    </xf>
    <xf numFmtId="0" fontId="2" fillId="0" borderId="1" xfId="0" applyFont="1" applyFill="1" applyBorder="1" applyAlignment="1">
      <alignment horizontal="center" vertical="center"/>
    </xf>
    <xf numFmtId="168" fontId="2" fillId="0" borderId="1" xfId="0" applyNumberFormat="1" applyFont="1" applyFill="1" applyBorder="1" applyAlignment="1">
      <alignment vertical="center"/>
    </xf>
    <xf numFmtId="0" fontId="2" fillId="0" borderId="1" xfId="0" applyFont="1" applyFill="1" applyBorder="1" applyAlignment="1">
      <alignment horizontal="left" vertical="center"/>
    </xf>
    <xf numFmtId="1" fontId="2" fillId="0" borderId="1" xfId="0" applyNumberFormat="1" applyFont="1" applyFill="1" applyBorder="1" applyAlignment="1">
      <alignment horizontal="center" vertical="center"/>
    </xf>
    <xf numFmtId="168" fontId="12" fillId="0" borderId="1" xfId="0" applyNumberFormat="1" applyFont="1" applyFill="1" applyBorder="1" applyAlignment="1">
      <alignment vertical="center"/>
    </xf>
    <xf numFmtId="9" fontId="2" fillId="0" borderId="1" xfId="97" applyFont="1" applyFill="1" applyBorder="1" applyAlignment="1">
      <alignment horizontal="center" vertical="center"/>
    </xf>
    <xf numFmtId="168" fontId="12" fillId="0" borderId="1" xfId="1" applyNumberFormat="1" applyFont="1" applyFill="1" applyBorder="1" applyAlignment="1">
      <alignment horizontal="left" vertical="center"/>
    </xf>
    <xf numFmtId="9" fontId="12" fillId="0" borderId="1" xfId="97" applyFont="1" applyFill="1" applyBorder="1" applyAlignment="1">
      <alignment horizontal="center" vertical="center"/>
    </xf>
    <xf numFmtId="168" fontId="12" fillId="0" borderId="3" xfId="1" applyNumberFormat="1" applyFont="1" applyFill="1" applyBorder="1" applyAlignment="1">
      <alignment horizontal="left" vertical="center"/>
    </xf>
    <xf numFmtId="0" fontId="8" fillId="0" borderId="2" xfId="0" applyFont="1" applyFill="1" applyBorder="1" applyAlignment="1">
      <alignment horizontal="center" vertical="center"/>
    </xf>
    <xf numFmtId="0" fontId="12" fillId="0" borderId="1" xfId="0" applyFont="1" applyFill="1" applyBorder="1" applyAlignment="1">
      <alignment horizontal="right" vertical="center" wrapText="1"/>
    </xf>
    <xf numFmtId="0" fontId="7" fillId="0" borderId="1" xfId="0" applyFont="1" applyFill="1" applyBorder="1" applyAlignment="1">
      <alignment vertical="center" wrapText="1"/>
    </xf>
    <xf numFmtId="164" fontId="7" fillId="0" borderId="0" xfId="0" applyNumberFormat="1" applyFont="1" applyFill="1" applyBorder="1" applyAlignment="1">
      <alignment vertical="center" wrapText="1"/>
    </xf>
    <xf numFmtId="49" fontId="8" fillId="0" borderId="1" xfId="0" applyNumberFormat="1" applyFont="1" applyFill="1" applyBorder="1" applyAlignment="1">
      <alignment horizontal="center" vertical="center"/>
    </xf>
    <xf numFmtId="0" fontId="12" fillId="0" borderId="1" xfId="0" applyFont="1" applyFill="1" applyBorder="1" applyAlignment="1">
      <alignment horizontal="right" vertical="center"/>
    </xf>
    <xf numFmtId="3" fontId="2" fillId="0" borderId="1" xfId="98" applyNumberFormat="1" applyFont="1" applyFill="1" applyBorder="1" applyAlignment="1">
      <alignment horizontal="right" vertical="center"/>
    </xf>
    <xf numFmtId="3" fontId="12" fillId="0" borderId="1" xfId="98" applyNumberFormat="1" applyFont="1" applyFill="1" applyBorder="1" applyAlignment="1">
      <alignment horizontal="left" vertical="center"/>
    </xf>
    <xf numFmtId="9" fontId="12" fillId="0" borderId="4" xfId="97" applyFont="1" applyFill="1" applyBorder="1" applyAlignment="1">
      <alignment horizontal="center" vertical="center"/>
    </xf>
    <xf numFmtId="0" fontId="0" fillId="0" borderId="0" xfId="0" applyBorder="1"/>
    <xf numFmtId="0" fontId="2" fillId="0" borderId="0" xfId="0" applyFont="1" applyBorder="1" applyAlignment="1">
      <alignment horizontal="center"/>
    </xf>
    <xf numFmtId="0" fontId="0" fillId="0" borderId="0" xfId="0" applyFill="1" applyBorder="1" applyAlignment="1">
      <alignment horizontal="center"/>
    </xf>
    <xf numFmtId="0" fontId="0" fillId="3" borderId="1" xfId="0" applyFill="1" applyBorder="1" applyAlignment="1">
      <alignment horizontal="center"/>
    </xf>
    <xf numFmtId="0" fontId="0" fillId="0" borderId="0" xfId="0" applyFill="1" applyBorder="1" applyAlignment="1">
      <alignment horizontal="center" vertical="center"/>
    </xf>
    <xf numFmtId="0" fontId="2" fillId="3" borderId="1" xfId="0" applyFont="1" applyFill="1" applyBorder="1" applyAlignment="1">
      <alignment horizontal="center" vertical="center" wrapText="1"/>
    </xf>
    <xf numFmtId="0" fontId="0" fillId="0" borderId="0" xfId="0" applyBorder="1" applyAlignment="1"/>
    <xf numFmtId="0" fontId="0" fillId="0" borderId="0" xfId="0" applyBorder="1" applyAlignment="1">
      <alignment horizontal="center"/>
    </xf>
    <xf numFmtId="0" fontId="2" fillId="0" borderId="0" xfId="0" applyFont="1" applyBorder="1"/>
    <xf numFmtId="3" fontId="0" fillId="0" borderId="1" xfId="0" applyNumberFormat="1" applyBorder="1"/>
    <xf numFmtId="0" fontId="2" fillId="0" borderId="1" xfId="0" applyNumberFormat="1" applyFont="1" applyBorder="1" applyAlignment="1">
      <alignment horizontal="center"/>
    </xf>
    <xf numFmtId="0" fontId="2" fillId="0" borderId="14" xfId="0" applyFont="1" applyBorder="1"/>
    <xf numFmtId="0" fontId="0" fillId="0" borderId="15" xfId="0" applyBorder="1"/>
    <xf numFmtId="0" fontId="0" fillId="0" borderId="16" xfId="0" applyBorder="1"/>
    <xf numFmtId="0" fontId="0" fillId="0" borderId="9" xfId="0" applyBorder="1"/>
    <xf numFmtId="0" fontId="2" fillId="2" borderId="16" xfId="0" applyFont="1" applyFill="1" applyBorder="1" applyAlignment="1">
      <alignment horizontal="center" vertical="center"/>
    </xf>
    <xf numFmtId="4" fontId="0" fillId="0" borderId="0" xfId="0" applyNumberFormat="1" applyFill="1" applyBorder="1"/>
    <xf numFmtId="0" fontId="2" fillId="0" borderId="9" xfId="0" applyFont="1" applyBorder="1" applyAlignment="1">
      <alignment horizontal="center"/>
    </xf>
    <xf numFmtId="0" fontId="2" fillId="0" borderId="16" xfId="0" applyFont="1" applyBorder="1"/>
    <xf numFmtId="9" fontId="0" fillId="0" borderId="0" xfId="111" applyFont="1" applyBorder="1"/>
    <xf numFmtId="0" fontId="0" fillId="0" borderId="9" xfId="0" applyFill="1" applyBorder="1"/>
    <xf numFmtId="0" fontId="0" fillId="0" borderId="13" xfId="0" applyBorder="1"/>
    <xf numFmtId="0" fontId="0" fillId="0" borderId="12" xfId="0" applyBorder="1"/>
    <xf numFmtId="0" fontId="2" fillId="2" borderId="13" xfId="0" applyFont="1" applyFill="1" applyBorder="1" applyAlignment="1">
      <alignment horizontal="center" vertical="center"/>
    </xf>
    <xf numFmtId="3" fontId="0" fillId="4" borderId="10" xfId="0" applyNumberFormat="1" applyFill="1" applyBorder="1"/>
    <xf numFmtId="0" fontId="0" fillId="0" borderId="0" xfId="0" applyFill="1" applyBorder="1"/>
    <xf numFmtId="0" fontId="0" fillId="0" borderId="16" xfId="0" applyFill="1" applyBorder="1"/>
    <xf numFmtId="0" fontId="0" fillId="0" borderId="12" xfId="0" applyFill="1" applyBorder="1"/>
    <xf numFmtId="0" fontId="0" fillId="0" borderId="14" xfId="0" applyFill="1" applyBorder="1"/>
    <xf numFmtId="0" fontId="0" fillId="0" borderId="8" xfId="0" applyFill="1" applyBorder="1" applyAlignment="1">
      <alignment horizontal="center"/>
    </xf>
    <xf numFmtId="0" fontId="0" fillId="0" borderId="15" xfId="0" applyFill="1" applyBorder="1"/>
    <xf numFmtId="0" fontId="16" fillId="0" borderId="0" xfId="0" applyFont="1" applyFill="1" applyBorder="1"/>
    <xf numFmtId="166" fontId="0" fillId="0" borderId="0" xfId="1" applyNumberFormat="1" applyFont="1" applyBorder="1" applyAlignment="1">
      <alignment horizontal="center"/>
    </xf>
    <xf numFmtId="166" fontId="16" fillId="0" borderId="0" xfId="1" applyNumberFormat="1" applyFont="1" applyFill="1" applyBorder="1" applyAlignment="1">
      <alignment horizontal="center"/>
    </xf>
    <xf numFmtId="166" fontId="2" fillId="0" borderId="0" xfId="1" applyNumberFormat="1" applyFont="1" applyBorder="1" applyAlignment="1">
      <alignment horizontal="center" vertical="center" wrapText="1"/>
    </xf>
    <xf numFmtId="166" fontId="2" fillId="0" borderId="0" xfId="1" applyNumberFormat="1" applyFont="1" applyFill="1" applyBorder="1" applyAlignment="1">
      <alignment horizontal="center" vertical="center" wrapText="1"/>
    </xf>
    <xf numFmtId="0" fontId="6" fillId="0" borderId="0" xfId="112" applyFont="1" applyFill="1" applyAlignment="1">
      <alignment vertical="center"/>
    </xf>
    <xf numFmtId="0" fontId="17" fillId="0" borderId="0" xfId="112" applyFont="1" applyFill="1" applyAlignment="1">
      <alignment vertical="center"/>
    </xf>
    <xf numFmtId="0" fontId="2" fillId="0" borderId="0" xfId="112" applyFont="1" applyFill="1" applyAlignment="1">
      <alignment vertical="center"/>
    </xf>
    <xf numFmtId="0" fontId="18" fillId="0" borderId="0" xfId="112" applyFont="1" applyFill="1" applyAlignment="1">
      <alignment vertical="center"/>
    </xf>
    <xf numFmtId="0" fontId="6" fillId="0" borderId="0" xfId="112" applyFont="1" applyFill="1" applyBorder="1" applyAlignment="1">
      <alignment vertical="center"/>
    </xf>
    <xf numFmtId="0" fontId="6" fillId="0" borderId="10" xfId="112" applyFont="1" applyFill="1" applyBorder="1" applyAlignment="1">
      <alignment vertical="center"/>
    </xf>
    <xf numFmtId="0" fontId="17" fillId="0" borderId="0" xfId="112" applyFont="1" applyFill="1"/>
    <xf numFmtId="0" fontId="17" fillId="0" borderId="0" xfId="112" applyFont="1" applyBorder="1" applyAlignment="1">
      <alignment horizontal="justify" vertical="justify"/>
    </xf>
    <xf numFmtId="0" fontId="18" fillId="0" borderId="0" xfId="112" applyFont="1" applyFill="1" applyAlignment="1">
      <alignment horizontal="center" vertical="center"/>
    </xf>
    <xf numFmtId="0" fontId="17" fillId="0" borderId="0" xfId="112" applyFont="1" applyFill="1" applyAlignment="1">
      <alignment horizontal="center" vertical="center"/>
    </xf>
    <xf numFmtId="0" fontId="17" fillId="0" borderId="0" xfId="112" applyFont="1" applyFill="1" applyAlignment="1">
      <alignment horizontal="justify" vertical="justify"/>
    </xf>
    <xf numFmtId="0" fontId="19" fillId="0" borderId="0" xfId="112" applyFont="1" applyFill="1" applyAlignment="1">
      <alignment horizontal="justify" vertical="justify"/>
    </xf>
    <xf numFmtId="0" fontId="18" fillId="0" borderId="0" xfId="112" applyFont="1" applyFill="1" applyAlignment="1">
      <alignment horizontal="justify" vertical="justify"/>
    </xf>
    <xf numFmtId="0" fontId="18" fillId="0" borderId="0" xfId="112" applyFont="1" applyFill="1" applyBorder="1" applyAlignment="1">
      <alignment horizontal="left" vertical="top"/>
    </xf>
    <xf numFmtId="0" fontId="16" fillId="0" borderId="0" xfId="112" applyFont="1" applyFill="1"/>
    <xf numFmtId="0" fontId="18" fillId="0" borderId="0" xfId="112" applyFont="1" applyFill="1"/>
    <xf numFmtId="9" fontId="5" fillId="0" borderId="0" xfId="111" applyFont="1" applyBorder="1"/>
    <xf numFmtId="3" fontId="0" fillId="0" borderId="0" xfId="0" applyNumberFormat="1" applyBorder="1"/>
    <xf numFmtId="0" fontId="0" fillId="0" borderId="18" xfId="0" applyBorder="1" applyAlignment="1">
      <alignment horizontal="center"/>
    </xf>
    <xf numFmtId="9" fontId="0" fillId="0" borderId="18" xfId="111" applyFont="1" applyBorder="1"/>
    <xf numFmtId="172" fontId="0" fillId="0" borderId="1" xfId="1" applyNumberFormat="1" applyFont="1" applyBorder="1"/>
    <xf numFmtId="3" fontId="0" fillId="0" borderId="18" xfId="0" applyNumberFormat="1" applyBorder="1"/>
    <xf numFmtId="9" fontId="15" fillId="0" borderId="16" xfId="97" applyFont="1" applyFill="1" applyBorder="1"/>
    <xf numFmtId="0" fontId="6" fillId="0" borderId="0" xfId="112" applyFont="1" applyFill="1" applyBorder="1" applyAlignment="1">
      <alignment vertical="center" wrapText="1"/>
    </xf>
    <xf numFmtId="0" fontId="19" fillId="0" borderId="17" xfId="112" applyFont="1" applyFill="1" applyBorder="1" applyAlignment="1">
      <alignment horizontal="center" vertical="center"/>
    </xf>
    <xf numFmtId="0" fontId="6" fillId="0" borderId="0" xfId="112" applyFont="1" applyFill="1" applyBorder="1" applyAlignment="1">
      <alignment vertical="center" wrapText="1"/>
    </xf>
    <xf numFmtId="0" fontId="12" fillId="0" borderId="0" xfId="112" applyFont="1" applyFill="1" applyAlignment="1">
      <alignment vertical="center"/>
    </xf>
    <xf numFmtId="0" fontId="17" fillId="0" borderId="0" xfId="112" applyFont="1" applyFill="1" applyBorder="1" applyAlignment="1">
      <alignment vertical="center"/>
    </xf>
    <xf numFmtId="0" fontId="2" fillId="0" borderId="0" xfId="112" applyFont="1" applyFill="1" applyAlignment="1">
      <alignment horizontal="center" vertical="center"/>
    </xf>
    <xf numFmtId="0" fontId="2" fillId="0" borderId="0" xfId="112" applyFont="1" applyFill="1" applyAlignment="1">
      <alignment horizontal="justify" vertical="justify"/>
    </xf>
    <xf numFmtId="0" fontId="12" fillId="0" borderId="0" xfId="112" applyFont="1" applyFill="1" applyAlignment="1">
      <alignment horizontal="justify" vertical="justify"/>
    </xf>
    <xf numFmtId="0" fontId="17" fillId="0" borderId="21" xfId="112" applyFont="1" applyFill="1" applyBorder="1" applyAlignment="1">
      <alignment horizontal="center" vertical="center"/>
    </xf>
    <xf numFmtId="0" fontId="17" fillId="0" borderId="21" xfId="112" applyFont="1" applyFill="1" applyBorder="1" applyAlignment="1">
      <alignment horizontal="justify" vertical="justify"/>
    </xf>
    <xf numFmtId="0" fontId="19" fillId="0" borderId="21" xfId="112" applyFont="1" applyFill="1" applyBorder="1" applyAlignment="1">
      <alignment horizontal="center" vertical="center"/>
    </xf>
    <xf numFmtId="0" fontId="19" fillId="0" borderId="21" xfId="112" applyFont="1" applyFill="1" applyBorder="1" applyAlignment="1">
      <alignment horizontal="center" vertical="center" wrapText="1"/>
    </xf>
    <xf numFmtId="0" fontId="19" fillId="7" borderId="22" xfId="112" applyFont="1" applyFill="1" applyBorder="1" applyAlignment="1">
      <alignment vertical="justify"/>
    </xf>
    <xf numFmtId="0" fontId="25" fillId="7" borderId="20" xfId="112" applyFont="1" applyFill="1" applyBorder="1" applyAlignment="1">
      <alignment vertical="justify"/>
    </xf>
    <xf numFmtId="0" fontId="19" fillId="0" borderId="17" xfId="112" applyFont="1" applyFill="1" applyBorder="1" applyAlignment="1">
      <alignment vertical="center"/>
    </xf>
    <xf numFmtId="0" fontId="17" fillId="0" borderId="21" xfId="112" applyFont="1" applyFill="1" applyBorder="1" applyAlignment="1">
      <alignment horizontal="justify" vertical="center" wrapText="1"/>
    </xf>
    <xf numFmtId="167" fontId="19" fillId="0" borderId="21" xfId="113" applyNumberFormat="1" applyFont="1" applyFill="1" applyBorder="1" applyAlignment="1">
      <alignment horizontal="center" vertical="center" wrapText="1"/>
    </xf>
    <xf numFmtId="0" fontId="17" fillId="0" borderId="21" xfId="112" applyFont="1" applyFill="1" applyBorder="1" applyAlignment="1">
      <alignment horizontal="justify" vertical="center"/>
    </xf>
    <xf numFmtId="0" fontId="19" fillId="0" borderId="23" xfId="112" applyFont="1" applyFill="1" applyBorder="1" applyAlignment="1">
      <alignment horizontal="center" vertical="center"/>
    </xf>
    <xf numFmtId="0" fontId="17" fillId="0" borderId="24" xfId="112" applyFont="1" applyBorder="1" applyAlignment="1">
      <alignment horizontal="justify" vertical="justify"/>
    </xf>
    <xf numFmtId="0" fontId="19" fillId="0" borderId="21" xfId="112" applyFont="1" applyFill="1" applyBorder="1" applyAlignment="1">
      <alignment vertical="center" wrapText="1"/>
    </xf>
    <xf numFmtId="0" fontId="17" fillId="0" borderId="0" xfId="112" applyFont="1" applyFill="1" applyAlignment="1">
      <alignment vertical="justify"/>
    </xf>
    <xf numFmtId="0" fontId="26" fillId="0" borderId="0" xfId="112" applyFont="1" applyFill="1" applyAlignment="1">
      <alignment horizontal="left" vertical="center"/>
    </xf>
    <xf numFmtId="0" fontId="5" fillId="0" borderId="25" xfId="110" applyNumberFormat="1" applyFont="1" applyBorder="1" applyAlignment="1">
      <alignment horizontal="center" vertical="center"/>
    </xf>
    <xf numFmtId="168" fontId="27" fillId="8" borderId="25" xfId="110" applyNumberFormat="1" applyFont="1" applyFill="1" applyBorder="1" applyAlignment="1">
      <alignment horizontal="right" vertical="center"/>
    </xf>
    <xf numFmtId="0" fontId="5" fillId="0" borderId="25" xfId="110" applyFont="1" applyBorder="1" applyAlignment="1">
      <alignment horizontal="center" vertical="center"/>
    </xf>
    <xf numFmtId="0" fontId="8" fillId="0" borderId="29" xfId="0" applyFont="1" applyFill="1" applyBorder="1" applyAlignment="1">
      <alignment horizontal="center" vertical="center"/>
    </xf>
    <xf numFmtId="0" fontId="8" fillId="0" borderId="29" xfId="0" applyFont="1" applyFill="1" applyBorder="1" applyAlignment="1">
      <alignment horizontal="left" vertical="center" wrapText="1"/>
    </xf>
    <xf numFmtId="174" fontId="8" fillId="0" borderId="29" xfId="117" applyNumberFormat="1" applyFont="1" applyFill="1" applyBorder="1" applyAlignment="1">
      <alignment horizontal="center" vertical="center"/>
    </xf>
    <xf numFmtId="168" fontId="8" fillId="0" borderId="29" xfId="2" applyNumberFormat="1" applyFont="1" applyFill="1" applyBorder="1" applyAlignment="1">
      <alignment vertical="center"/>
    </xf>
    <xf numFmtId="168" fontId="8" fillId="0" borderId="29" xfId="0" applyNumberFormat="1" applyFont="1" applyFill="1" applyBorder="1" applyAlignment="1">
      <alignment vertical="center"/>
    </xf>
    <xf numFmtId="0" fontId="18" fillId="0" borderId="29" xfId="112" applyFont="1" applyFill="1" applyBorder="1" applyAlignment="1">
      <alignment horizontal="center" vertical="center"/>
    </xf>
    <xf numFmtId="0" fontId="18" fillId="0" borderId="29" xfId="112" applyFont="1" applyFill="1" applyBorder="1" applyAlignment="1">
      <alignment horizontal="center" vertical="center" wrapText="1"/>
    </xf>
    <xf numFmtId="0" fontId="16" fillId="6" borderId="11" xfId="112" applyFont="1" applyFill="1" applyBorder="1" applyAlignment="1">
      <alignment horizontal="justify" vertical="center"/>
    </xf>
    <xf numFmtId="0" fontId="16" fillId="6" borderId="29" xfId="112" applyFont="1" applyFill="1" applyBorder="1" applyAlignment="1">
      <alignment horizontal="justify" vertical="center"/>
    </xf>
    <xf numFmtId="170" fontId="18" fillId="0" borderId="29" xfId="112" applyNumberFormat="1" applyFont="1" applyFill="1" applyBorder="1" applyAlignment="1">
      <alignment horizontal="center" vertical="center" wrapText="1"/>
    </xf>
    <xf numFmtId="0" fontId="20" fillId="0" borderId="29" xfId="112" applyFont="1" applyFill="1" applyBorder="1" applyAlignment="1">
      <alignment horizontal="center" vertical="center"/>
    </xf>
    <xf numFmtId="0" fontId="20" fillId="0" borderId="11" xfId="112" applyFont="1" applyFill="1" applyBorder="1" applyAlignment="1">
      <alignment horizontal="center" vertical="center"/>
    </xf>
    <xf numFmtId="0" fontId="29" fillId="0" borderId="29" xfId="112" applyFont="1" applyBorder="1" applyAlignment="1">
      <alignment horizontal="justify" vertical="center"/>
    </xf>
    <xf numFmtId="0" fontId="30" fillId="0" borderId="29" xfId="112" applyFont="1" applyBorder="1" applyAlignment="1">
      <alignment horizontal="justify" vertical="center"/>
    </xf>
    <xf numFmtId="0" fontId="19" fillId="0" borderId="19" xfId="112" applyFont="1" applyFill="1" applyBorder="1" applyAlignment="1">
      <alignment horizontal="center" vertical="center"/>
    </xf>
    <xf numFmtId="0" fontId="19" fillId="0" borderId="17" xfId="112" applyFont="1" applyFill="1" applyBorder="1" applyAlignment="1">
      <alignment horizontal="center" vertical="center"/>
    </xf>
    <xf numFmtId="0" fontId="6" fillId="0" borderId="0" xfId="112" applyFont="1" applyFill="1" applyBorder="1" applyAlignment="1">
      <alignment vertical="center" wrapText="1"/>
    </xf>
    <xf numFmtId="0" fontId="7" fillId="0" borderId="19"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29" xfId="0" applyFont="1" applyFill="1" applyBorder="1" applyAlignment="1">
      <alignment horizontal="left" vertical="center"/>
    </xf>
    <xf numFmtId="168" fontId="7" fillId="0" borderId="29" xfId="0" applyNumberFormat="1" applyFont="1" applyFill="1" applyBorder="1" applyAlignment="1">
      <alignment vertical="center"/>
    </xf>
    <xf numFmtId="0" fontId="7" fillId="0" borderId="29" xfId="0" applyFont="1" applyFill="1" applyBorder="1" applyAlignment="1">
      <alignment horizontal="center" vertical="center"/>
    </xf>
    <xf numFmtId="0" fontId="7" fillId="0" borderId="0" xfId="0" applyFont="1" applyFill="1" applyAlignment="1">
      <alignment horizontal="center" vertical="center"/>
    </xf>
    <xf numFmtId="2" fontId="8" fillId="0" borderId="29" xfId="0" applyNumberFormat="1" applyFont="1" applyFill="1" applyBorder="1" applyAlignment="1">
      <alignment horizontal="center" vertical="center"/>
    </xf>
    <xf numFmtId="0" fontId="7" fillId="0" borderId="29" xfId="0" applyFont="1" applyFill="1" applyBorder="1" applyAlignment="1">
      <alignment horizontal="left" vertical="center" wrapText="1"/>
    </xf>
    <xf numFmtId="174" fontId="7" fillId="0" borderId="29" xfId="117" applyNumberFormat="1" applyFont="1" applyFill="1" applyBorder="1" applyAlignment="1">
      <alignment horizontal="center" vertical="center"/>
    </xf>
    <xf numFmtId="168" fontId="7" fillId="0" borderId="29" xfId="2" applyNumberFormat="1" applyFont="1" applyFill="1" applyBorder="1" applyAlignment="1">
      <alignment vertical="center"/>
    </xf>
    <xf numFmtId="0" fontId="32" fillId="0" borderId="29" xfId="0" applyFont="1" applyFill="1" applyBorder="1" applyAlignment="1">
      <alignment horizontal="left" vertical="center" wrapText="1"/>
    </xf>
    <xf numFmtId="3" fontId="2" fillId="0" borderId="29" xfId="98" applyNumberFormat="1" applyFont="1" applyFill="1" applyBorder="1" applyAlignment="1">
      <alignment horizontal="right" vertical="center"/>
    </xf>
    <xf numFmtId="10" fontId="2" fillId="0" borderId="29" xfId="97" applyNumberFormat="1" applyFont="1" applyFill="1" applyBorder="1" applyAlignment="1">
      <alignment horizontal="center" vertical="center"/>
    </xf>
    <xf numFmtId="10" fontId="8" fillId="0" borderId="29" xfId="97" applyNumberFormat="1" applyFont="1" applyFill="1" applyBorder="1" applyAlignment="1">
      <alignment horizontal="center" vertical="center"/>
    </xf>
    <xf numFmtId="168" fontId="12" fillId="0" borderId="29" xfId="1" applyNumberFormat="1" applyFont="1" applyFill="1" applyBorder="1" applyAlignment="1">
      <alignment horizontal="left" vertical="center"/>
    </xf>
    <xf numFmtId="10" fontId="12" fillId="0" borderId="29" xfId="97" applyNumberFormat="1" applyFont="1" applyFill="1" applyBorder="1" applyAlignment="1">
      <alignment horizontal="center" vertical="center"/>
    </xf>
    <xf numFmtId="3" fontId="12" fillId="0" borderId="29" xfId="98" applyNumberFormat="1" applyFont="1" applyFill="1" applyBorder="1" applyAlignment="1">
      <alignment horizontal="left" vertical="center"/>
    </xf>
    <xf numFmtId="10" fontId="12" fillId="0" borderId="19" xfId="97" applyNumberFormat="1" applyFont="1" applyFill="1" applyBorder="1" applyAlignment="1">
      <alignment horizontal="center" vertical="center"/>
    </xf>
    <xf numFmtId="168" fontId="12" fillId="0" borderId="30" xfId="1" applyNumberFormat="1" applyFont="1" applyFill="1" applyBorder="1" applyAlignment="1">
      <alignment horizontal="left" vertical="center"/>
    </xf>
    <xf numFmtId="9" fontId="8" fillId="0" borderId="29" xfId="97" applyFont="1" applyFill="1" applyBorder="1" applyAlignment="1">
      <alignment vertical="center"/>
    </xf>
    <xf numFmtId="0" fontId="7" fillId="0" borderId="29" xfId="0" applyFont="1" applyFill="1" applyBorder="1" applyAlignment="1">
      <alignment vertical="center"/>
    </xf>
    <xf numFmtId="10" fontId="7" fillId="0" borderId="29" xfId="97" applyNumberFormat="1" applyFont="1" applyFill="1" applyBorder="1" applyAlignment="1">
      <alignment vertical="center"/>
    </xf>
    <xf numFmtId="168" fontId="8" fillId="2" borderId="29" xfId="0" applyNumberFormat="1" applyFont="1" applyFill="1" applyBorder="1" applyAlignment="1">
      <alignment vertical="center"/>
    </xf>
    <xf numFmtId="10" fontId="8" fillId="0" borderId="29" xfId="97" applyNumberFormat="1" applyFont="1" applyFill="1" applyBorder="1" applyAlignment="1">
      <alignment vertical="center"/>
    </xf>
    <xf numFmtId="0" fontId="19" fillId="0" borderId="29" xfId="112" applyFont="1" applyFill="1" applyBorder="1" applyAlignment="1">
      <alignment horizontal="center" vertical="center"/>
    </xf>
    <xf numFmtId="0" fontId="19" fillId="0" borderId="29" xfId="112" applyFont="1" applyFill="1" applyBorder="1" applyAlignment="1">
      <alignment horizontal="center" vertical="center" wrapText="1"/>
    </xf>
    <xf numFmtId="0" fontId="19" fillId="5" borderId="29" xfId="112" applyFont="1" applyFill="1" applyBorder="1" applyAlignment="1">
      <alignment horizontal="justify" vertical="center"/>
    </xf>
    <xf numFmtId="0" fontId="19" fillId="5" borderId="29" xfId="112" applyFont="1" applyFill="1" applyBorder="1" applyAlignment="1">
      <alignment horizontal="center" vertical="center" wrapText="1"/>
    </xf>
    <xf numFmtId="0" fontId="20" fillId="0" borderId="29" xfId="112" applyFont="1" applyFill="1" applyBorder="1" applyAlignment="1">
      <alignment vertical="center"/>
    </xf>
    <xf numFmtId="0" fontId="16" fillId="6" borderId="29" xfId="112" applyFont="1" applyFill="1" applyBorder="1" applyAlignment="1">
      <alignment horizontal="justify" vertical="center" wrapText="1"/>
    </xf>
    <xf numFmtId="0" fontId="20" fillId="0" borderId="29" xfId="112" applyFont="1" applyFill="1" applyBorder="1" applyAlignment="1">
      <alignment horizontal="center" vertical="center" wrapText="1"/>
    </xf>
    <xf numFmtId="0" fontId="16" fillId="6" borderId="29" xfId="112" applyFont="1" applyFill="1" applyBorder="1" applyAlignment="1">
      <alignment horizontal="left" vertical="center" wrapText="1"/>
    </xf>
    <xf numFmtId="167" fontId="18" fillId="0" borderId="29" xfId="113" applyNumberFormat="1" applyFont="1" applyFill="1" applyBorder="1" applyAlignment="1">
      <alignment horizontal="center" vertical="center" wrapText="1"/>
    </xf>
    <xf numFmtId="167" fontId="18" fillId="0" borderId="29" xfId="113" applyNumberFormat="1" applyFont="1" applyFill="1" applyBorder="1" applyAlignment="1">
      <alignment vertical="center" wrapText="1"/>
    </xf>
    <xf numFmtId="0" fontId="16" fillId="6" borderId="29" xfId="0" applyFont="1" applyFill="1" applyBorder="1" applyAlignment="1">
      <alignment horizontal="justify" vertical="center" wrapText="1"/>
    </xf>
    <xf numFmtId="0" fontId="18" fillId="0" borderId="29" xfId="0" applyFont="1" applyFill="1" applyBorder="1" applyAlignment="1">
      <alignment horizontal="center" vertical="center"/>
    </xf>
    <xf numFmtId="3" fontId="18" fillId="0" borderId="29" xfId="0" applyNumberFormat="1" applyFont="1" applyFill="1" applyBorder="1" applyAlignment="1">
      <alignment horizontal="center" vertical="center"/>
    </xf>
    <xf numFmtId="0" fontId="19" fillId="5" borderId="29" xfId="112" applyFont="1" applyFill="1" applyBorder="1" applyAlignment="1">
      <alignment horizontal="left" vertical="center"/>
    </xf>
    <xf numFmtId="0" fontId="25" fillId="5" borderId="29" xfId="112" applyFont="1" applyFill="1" applyBorder="1" applyAlignment="1">
      <alignment horizontal="center" vertical="justify"/>
    </xf>
    <xf numFmtId="0" fontId="20" fillId="0" borderId="17" xfId="112" applyFont="1" applyFill="1" applyBorder="1" applyAlignment="1">
      <alignment horizontal="center" vertical="center"/>
    </xf>
    <xf numFmtId="0" fontId="17" fillId="6" borderId="29" xfId="112" applyFont="1" applyFill="1" applyBorder="1" applyAlignment="1">
      <alignment horizontal="left" vertical="center" wrapText="1"/>
    </xf>
    <xf numFmtId="0" fontId="16" fillId="0" borderId="0" xfId="112" applyFont="1" applyFill="1" applyAlignment="1">
      <alignment horizontal="center" vertical="center"/>
    </xf>
    <xf numFmtId="0" fontId="18" fillId="0" borderId="0" xfId="112" applyFont="1" applyFill="1" applyAlignment="1">
      <alignment horizontal="right" vertical="justify"/>
    </xf>
    <xf numFmtId="170" fontId="18" fillId="0" borderId="0" xfId="112" applyNumberFormat="1" applyFont="1" applyFill="1" applyAlignment="1">
      <alignment horizontal="center" vertical="center"/>
    </xf>
    <xf numFmtId="170" fontId="18" fillId="0" borderId="0" xfId="112" applyNumberFormat="1" applyFont="1" applyFill="1" applyAlignment="1">
      <alignment horizontal="justify" vertical="justify"/>
    </xf>
    <xf numFmtId="175" fontId="16" fillId="0" borderId="0" xfId="112" applyNumberFormat="1" applyFont="1" applyFill="1" applyAlignment="1">
      <alignment horizontal="center" vertical="center"/>
    </xf>
    <xf numFmtId="175" fontId="18" fillId="0" borderId="0" xfId="112" applyNumberFormat="1" applyFont="1" applyFill="1" applyAlignment="1">
      <alignment horizontal="center" vertical="center"/>
    </xf>
    <xf numFmtId="0" fontId="33" fillId="0" borderId="0" xfId="112" applyFont="1" applyFill="1" applyAlignment="1">
      <alignment horizontal="center" vertical="center"/>
    </xf>
    <xf numFmtId="1" fontId="33" fillId="0" borderId="0" xfId="112" applyNumberFormat="1" applyFont="1" applyFill="1" applyAlignment="1">
      <alignment horizontal="center" vertical="center"/>
    </xf>
    <xf numFmtId="175" fontId="16" fillId="0" borderId="0" xfId="112" applyNumberFormat="1" applyFont="1" applyFill="1" applyAlignment="1">
      <alignment horizontal="justify" vertical="justify"/>
    </xf>
    <xf numFmtId="0" fontId="16" fillId="0" borderId="0" xfId="112" applyFont="1" applyFill="1" applyAlignment="1">
      <alignment horizontal="justify" vertical="justify"/>
    </xf>
    <xf numFmtId="170" fontId="33" fillId="0" borderId="29" xfId="112" applyNumberFormat="1" applyFont="1" applyFill="1" applyBorder="1" applyAlignment="1">
      <alignment horizontal="center" vertical="justify"/>
    </xf>
    <xf numFmtId="0" fontId="16" fillId="0" borderId="0" xfId="112" applyFont="1" applyFill="1" applyAlignment="1">
      <alignment vertical="center"/>
    </xf>
    <xf numFmtId="170" fontId="16" fillId="0" borderId="0" xfId="112" applyNumberFormat="1" applyFont="1" applyFill="1" applyAlignment="1">
      <alignment horizontal="justify" vertical="justify"/>
    </xf>
    <xf numFmtId="170" fontId="18" fillId="0" borderId="29" xfId="112" applyNumberFormat="1" applyFont="1" applyFill="1" applyBorder="1" applyAlignment="1">
      <alignment horizontal="center" vertical="justify"/>
    </xf>
    <xf numFmtId="0" fontId="33" fillId="0" borderId="29" xfId="112" applyFont="1" applyFill="1" applyBorder="1" applyAlignment="1">
      <alignment horizontal="center" vertical="center"/>
    </xf>
    <xf numFmtId="170" fontId="34" fillId="0" borderId="29" xfId="112" applyNumberFormat="1" applyFont="1" applyFill="1" applyBorder="1" applyAlignment="1">
      <alignment horizontal="center" vertical="center"/>
    </xf>
    <xf numFmtId="0" fontId="18" fillId="0" borderId="29" xfId="112" applyFont="1" applyFill="1" applyBorder="1" applyAlignment="1">
      <alignment vertical="center"/>
    </xf>
    <xf numFmtId="0" fontId="34" fillId="0" borderId="29" xfId="112" applyNumberFormat="1" applyFont="1" applyFill="1" applyBorder="1" applyAlignment="1">
      <alignment horizontal="center" vertical="center"/>
    </xf>
    <xf numFmtId="0" fontId="18" fillId="0" borderId="29" xfId="112" applyFont="1" applyFill="1" applyBorder="1" applyAlignment="1">
      <alignment horizontal="left" vertical="center"/>
    </xf>
    <xf numFmtId="0" fontId="34" fillId="0" borderId="29" xfId="112" applyFont="1" applyFill="1" applyBorder="1" applyAlignment="1">
      <alignment horizontal="center" vertical="center"/>
    </xf>
    <xf numFmtId="0" fontId="16" fillId="0" borderId="0" xfId="112" applyFont="1" applyFill="1" applyAlignment="1">
      <alignment horizontal="left" vertical="center"/>
    </xf>
    <xf numFmtId="0" fontId="34" fillId="0" borderId="0" xfId="112" applyFont="1" applyFill="1" applyAlignment="1">
      <alignment horizontal="justify" vertical="justify"/>
    </xf>
    <xf numFmtId="2" fontId="35" fillId="0" borderId="29" xfId="112" applyNumberFormat="1" applyFont="1" applyFill="1" applyBorder="1" applyAlignment="1">
      <alignment horizontal="center" vertical="center"/>
    </xf>
    <xf numFmtId="2" fontId="33" fillId="0" borderId="29" xfId="112" applyNumberFormat="1" applyFont="1" applyFill="1" applyBorder="1" applyAlignment="1">
      <alignment horizontal="center" vertical="center"/>
    </xf>
    <xf numFmtId="0" fontId="33" fillId="2" borderId="29" xfId="112" applyFont="1" applyFill="1" applyBorder="1" applyAlignment="1">
      <alignment horizontal="center" vertical="center"/>
    </xf>
    <xf numFmtId="0" fontId="36" fillId="0" borderId="0" xfId="112" applyFont="1" applyFill="1" applyAlignment="1">
      <alignment vertical="center"/>
    </xf>
    <xf numFmtId="0" fontId="37" fillId="0" borderId="0" xfId="112" applyFont="1" applyFill="1" applyAlignment="1">
      <alignment vertical="justify"/>
    </xf>
    <xf numFmtId="0" fontId="2" fillId="0" borderId="0" xfId="112"/>
    <xf numFmtId="0" fontId="37" fillId="0" borderId="0" xfId="112" applyFont="1" applyFill="1" applyAlignment="1">
      <alignment vertical="center"/>
    </xf>
    <xf numFmtId="0" fontId="2" fillId="0" borderId="0" xfId="112" applyAlignment="1">
      <alignment vertical="center"/>
    </xf>
    <xf numFmtId="0" fontId="18" fillId="0" borderId="0" xfId="112" applyFont="1" applyFill="1" applyAlignment="1">
      <alignment vertical="justify"/>
    </xf>
    <xf numFmtId="0" fontId="38" fillId="0" borderId="0" xfId="112" applyFont="1" applyFill="1" applyAlignment="1">
      <alignment vertical="center"/>
    </xf>
    <xf numFmtId="0" fontId="38" fillId="0" borderId="0" xfId="112" applyFont="1" applyFill="1" applyAlignment="1">
      <alignment vertical="justify"/>
    </xf>
    <xf numFmtId="0" fontId="20" fillId="0" borderId="0" xfId="112" applyFont="1" applyFill="1" applyBorder="1" applyAlignment="1">
      <alignment vertical="center" wrapText="1"/>
    </xf>
    <xf numFmtId="0" fontId="19" fillId="0" borderId="10" xfId="112" applyFont="1" applyFill="1" applyBorder="1" applyAlignment="1">
      <alignment vertical="center"/>
    </xf>
    <xf numFmtId="0" fontId="19" fillId="0" borderId="10" xfId="112" applyFont="1" applyFill="1" applyBorder="1" applyAlignment="1">
      <alignment vertical="justify"/>
    </xf>
    <xf numFmtId="0" fontId="19" fillId="0" borderId="0" xfId="112" applyFont="1" applyFill="1" applyBorder="1" applyAlignment="1">
      <alignment vertical="justify"/>
    </xf>
    <xf numFmtId="0" fontId="2" fillId="0" borderId="0" xfId="112" applyBorder="1"/>
    <xf numFmtId="0" fontId="17" fillId="0" borderId="29" xfId="112" applyFont="1" applyFill="1" applyBorder="1" applyAlignment="1">
      <alignment horizontal="center" vertical="center"/>
    </xf>
    <xf numFmtId="0" fontId="17" fillId="0" borderId="29" xfId="112" applyFont="1" applyFill="1" applyBorder="1" applyAlignment="1">
      <alignment horizontal="justify" vertical="justify"/>
    </xf>
    <xf numFmtId="0" fontId="17" fillId="4" borderId="0" xfId="112" applyFont="1" applyFill="1" applyBorder="1" applyAlignment="1">
      <alignment horizontal="center" vertical="justify"/>
    </xf>
    <xf numFmtId="0" fontId="2" fillId="4" borderId="0" xfId="112" applyFill="1" applyBorder="1" applyAlignment="1">
      <alignment horizontal="center" vertical="center" wrapText="1"/>
    </xf>
    <xf numFmtId="0" fontId="19" fillId="0" borderId="0" xfId="112" applyFont="1" applyFill="1" applyBorder="1" applyAlignment="1">
      <alignment horizontal="center" vertical="center" wrapText="1"/>
    </xf>
    <xf numFmtId="0" fontId="19" fillId="0" borderId="20" xfId="112" applyFont="1" applyFill="1" applyBorder="1" applyAlignment="1">
      <alignment vertical="center"/>
    </xf>
    <xf numFmtId="0" fontId="19" fillId="0" borderId="20" xfId="112" applyFont="1" applyFill="1" applyBorder="1" applyAlignment="1">
      <alignment vertical="justify"/>
    </xf>
    <xf numFmtId="0" fontId="19" fillId="0" borderId="2" xfId="112" applyFont="1" applyFill="1" applyBorder="1" applyAlignment="1">
      <alignment vertical="justify"/>
    </xf>
    <xf numFmtId="0" fontId="19" fillId="0" borderId="29" xfId="112" applyFont="1" applyFill="1" applyBorder="1" applyAlignment="1">
      <alignment horizontal="left" vertical="center" wrapText="1"/>
    </xf>
    <xf numFmtId="0" fontId="19" fillId="0" borderId="29" xfId="112" applyFont="1" applyFill="1" applyBorder="1" applyAlignment="1">
      <alignment vertical="center"/>
    </xf>
    <xf numFmtId="0" fontId="19" fillId="0" borderId="2" xfId="112" applyFont="1" applyFill="1" applyBorder="1" applyAlignment="1">
      <alignment horizontal="center" vertical="center" wrapText="1"/>
    </xf>
    <xf numFmtId="0" fontId="19" fillId="0" borderId="29" xfId="112" applyFont="1" applyFill="1" applyBorder="1" applyAlignment="1">
      <alignment horizontal="justify" vertical="center"/>
    </xf>
    <xf numFmtId="0" fontId="19" fillId="0" borderId="0" xfId="112" applyFont="1" applyFill="1" applyBorder="1" applyAlignment="1">
      <alignment horizontal="center" vertical="center"/>
    </xf>
    <xf numFmtId="0" fontId="18" fillId="0" borderId="0" xfId="112" applyFont="1" applyFill="1" applyBorder="1" applyAlignment="1">
      <alignment horizontal="left" vertical="center"/>
    </xf>
    <xf numFmtId="0" fontId="16" fillId="0" borderId="0" xfId="112" applyFont="1" applyFill="1" applyAlignment="1">
      <alignment horizontal="justify" vertical="center"/>
    </xf>
    <xf numFmtId="0" fontId="16" fillId="0" borderId="0" xfId="112" applyFont="1"/>
    <xf numFmtId="0" fontId="18" fillId="3" borderId="0" xfId="112" applyFont="1" applyFill="1" applyBorder="1" applyAlignment="1">
      <alignment horizontal="center" vertical="center"/>
    </xf>
    <xf numFmtId="0" fontId="18" fillId="0" borderId="0" xfId="112" applyFont="1" applyFill="1" applyBorder="1" applyAlignment="1">
      <alignment horizontal="center" vertical="justify"/>
    </xf>
    <xf numFmtId="0" fontId="23" fillId="0" borderId="0" xfId="112" applyFont="1" applyFill="1" applyBorder="1" applyAlignment="1">
      <alignment horizontal="center" vertical="center" wrapText="1"/>
    </xf>
    <xf numFmtId="0" fontId="25" fillId="7" borderId="0" xfId="112" applyFont="1" applyFill="1" applyBorder="1" applyAlignment="1">
      <alignment vertical="justify"/>
    </xf>
    <xf numFmtId="167" fontId="19" fillId="0" borderId="0" xfId="113" applyNumberFormat="1" applyFont="1" applyFill="1" applyBorder="1" applyAlignment="1">
      <alignment horizontal="center" vertical="center" wrapText="1"/>
    </xf>
    <xf numFmtId="0" fontId="19" fillId="0" borderId="0" xfId="112" applyFont="1" applyFill="1" applyBorder="1" applyAlignment="1">
      <alignment vertical="center" wrapText="1"/>
    </xf>
    <xf numFmtId="0" fontId="6" fillId="2" borderId="29" xfId="112" applyFont="1" applyFill="1" applyBorder="1" applyAlignment="1">
      <alignment horizontal="center" vertical="center" wrapText="1"/>
    </xf>
    <xf numFmtId="0" fontId="19" fillId="0" borderId="19" xfId="112" applyFont="1" applyFill="1" applyBorder="1" applyAlignment="1">
      <alignment horizontal="center" vertical="center"/>
    </xf>
    <xf numFmtId="0" fontId="19" fillId="0" borderId="17" xfId="112" applyFont="1" applyFill="1" applyBorder="1" applyAlignment="1">
      <alignment horizontal="center" vertical="center"/>
    </xf>
    <xf numFmtId="0" fontId="19" fillId="0" borderId="11" xfId="112" applyFont="1" applyFill="1" applyBorder="1" applyAlignment="1">
      <alignment horizontal="center" vertical="center"/>
    </xf>
    <xf numFmtId="0" fontId="18" fillId="0" borderId="19" xfId="112" applyFont="1" applyFill="1" applyBorder="1" applyAlignment="1">
      <alignment horizontal="center" vertical="center"/>
    </xf>
    <xf numFmtId="0" fontId="18" fillId="0" borderId="11" xfId="112" applyFont="1" applyFill="1" applyBorder="1" applyAlignment="1">
      <alignment horizontal="center" vertical="center"/>
    </xf>
    <xf numFmtId="0" fontId="18" fillId="0" borderId="29" xfId="112" applyFont="1" applyFill="1" applyBorder="1" applyAlignment="1">
      <alignment horizontal="center" vertical="justify"/>
    </xf>
    <xf numFmtId="0" fontId="18" fillId="0" borderId="30" xfId="112" applyFont="1" applyFill="1" applyBorder="1" applyAlignment="1">
      <alignment horizontal="center" vertical="justify"/>
    </xf>
    <xf numFmtId="0" fontId="18" fillId="0" borderId="2" xfId="112" applyFont="1" applyFill="1" applyBorder="1" applyAlignment="1">
      <alignment horizontal="center" vertical="justify"/>
    </xf>
    <xf numFmtId="0" fontId="6" fillId="0" borderId="29" xfId="112" applyFont="1" applyFill="1" applyBorder="1" applyAlignment="1">
      <alignment horizontal="center" vertical="center"/>
    </xf>
    <xf numFmtId="0" fontId="6" fillId="0" borderId="30" xfId="112" applyFont="1" applyFill="1" applyBorder="1" applyAlignment="1">
      <alignment horizontal="center" vertical="center"/>
    </xf>
    <xf numFmtId="0" fontId="6" fillId="0" borderId="20" xfId="112" applyFont="1" applyFill="1" applyBorder="1" applyAlignment="1">
      <alignment horizontal="center" vertical="center"/>
    </xf>
    <xf numFmtId="0" fontId="6" fillId="0" borderId="30" xfId="112" applyFont="1" applyFill="1" applyBorder="1" applyAlignment="1">
      <alignment horizontal="center" vertical="center" wrapText="1"/>
    </xf>
    <xf numFmtId="0" fontId="6" fillId="0" borderId="20" xfId="112" applyFont="1" applyFill="1" applyBorder="1" applyAlignment="1">
      <alignment horizontal="center" vertical="center" wrapText="1"/>
    </xf>
    <xf numFmtId="0" fontId="23" fillId="0" borderId="29" xfId="112" applyFont="1" applyFill="1" applyBorder="1" applyAlignment="1">
      <alignment horizontal="center" vertical="center" wrapText="1"/>
    </xf>
    <xf numFmtId="0" fontId="23" fillId="0" borderId="30" xfId="112" applyFont="1" applyFill="1" applyBorder="1" applyAlignment="1">
      <alignment horizontal="center" vertical="center" wrapText="1"/>
    </xf>
    <xf numFmtId="0" fontId="23" fillId="0" borderId="2" xfId="112" applyFont="1" applyFill="1" applyBorder="1" applyAlignment="1">
      <alignment horizontal="center" vertical="center" wrapText="1"/>
    </xf>
    <xf numFmtId="0" fontId="23" fillId="7" borderId="30" xfId="112" applyFont="1" applyFill="1" applyBorder="1" applyAlignment="1">
      <alignment horizontal="left" vertical="center" wrapText="1"/>
    </xf>
    <xf numFmtId="0" fontId="23" fillId="7" borderId="20" xfId="112" applyFont="1" applyFill="1" applyBorder="1" applyAlignment="1">
      <alignment horizontal="left" vertical="center" wrapText="1"/>
    </xf>
    <xf numFmtId="0" fontId="20" fillId="0" borderId="29" xfId="112" applyFont="1" applyFill="1" applyBorder="1" applyAlignment="1">
      <alignment horizontal="center" vertical="center"/>
    </xf>
    <xf numFmtId="0" fontId="18" fillId="0" borderId="5" xfId="112" applyFont="1" applyFill="1" applyBorder="1" applyAlignment="1">
      <alignment horizontal="center" vertical="center"/>
    </xf>
    <xf numFmtId="0" fontId="18" fillId="0" borderId="6" xfId="112" applyFont="1" applyFill="1" applyBorder="1" applyAlignment="1">
      <alignment horizontal="center" vertical="center"/>
    </xf>
    <xf numFmtId="0" fontId="18" fillId="3" borderId="29" xfId="112" applyFont="1" applyFill="1" applyBorder="1" applyAlignment="1">
      <alignment horizontal="center" vertical="center"/>
    </xf>
    <xf numFmtId="0" fontId="18" fillId="9" borderId="29" xfId="112" applyFont="1" applyFill="1" applyBorder="1" applyAlignment="1">
      <alignment horizontal="center" vertical="center"/>
    </xf>
    <xf numFmtId="0" fontId="18" fillId="3" borderId="5" xfId="112" applyFont="1" applyFill="1" applyBorder="1" applyAlignment="1">
      <alignment horizontal="center" vertical="center"/>
    </xf>
    <xf numFmtId="0" fontId="18" fillId="3" borderId="7" xfId="112" applyFont="1" applyFill="1" applyBorder="1" applyAlignment="1">
      <alignment horizontal="center" vertical="center"/>
    </xf>
    <xf numFmtId="0" fontId="12" fillId="0" borderId="0" xfId="112" applyFont="1" applyFill="1" applyBorder="1" applyAlignment="1">
      <alignment vertical="center" wrapText="1"/>
    </xf>
    <xf numFmtId="0" fontId="18" fillId="0" borderId="21" xfId="112" applyFont="1" applyFill="1" applyBorder="1" applyAlignment="1">
      <alignment horizontal="center" vertical="justify"/>
    </xf>
    <xf numFmtId="0" fontId="23" fillId="0" borderId="21" xfId="112" applyFont="1" applyFill="1" applyBorder="1" applyAlignment="1">
      <alignment horizontal="center" vertical="center" wrapText="1"/>
    </xf>
    <xf numFmtId="0" fontId="17" fillId="0" borderId="19" xfId="112" applyFont="1" applyFill="1" applyBorder="1" applyAlignment="1">
      <alignment horizontal="center" vertical="center"/>
    </xf>
    <xf numFmtId="0" fontId="17" fillId="0" borderId="11" xfId="112" applyFont="1" applyFill="1" applyBorder="1" applyAlignment="1">
      <alignment horizontal="center" vertical="center"/>
    </xf>
    <xf numFmtId="0" fontId="19" fillId="0" borderId="15" xfId="112" applyFont="1" applyFill="1" applyBorder="1" applyAlignment="1">
      <alignment horizontal="center" vertical="center"/>
    </xf>
    <xf numFmtId="0" fontId="19" fillId="0" borderId="12" xfId="112" applyFont="1" applyFill="1" applyBorder="1" applyAlignment="1">
      <alignment horizontal="center" vertical="center"/>
    </xf>
    <xf numFmtId="0" fontId="6" fillId="0" borderId="0" xfId="112" applyFont="1" applyFill="1" applyBorder="1" applyAlignment="1">
      <alignment vertical="center" wrapText="1"/>
    </xf>
    <xf numFmtId="0" fontId="17" fillId="4" borderId="29" xfId="112" applyFont="1" applyFill="1" applyBorder="1" applyAlignment="1">
      <alignment horizontal="center" vertical="justify"/>
    </xf>
    <xf numFmtId="0" fontId="19" fillId="4" borderId="29" xfId="112" applyFont="1" applyFill="1" applyBorder="1" applyAlignment="1">
      <alignment horizontal="center" vertical="center" wrapText="1"/>
    </xf>
    <xf numFmtId="0" fontId="20" fillId="0" borderId="19" xfId="112" applyFont="1" applyFill="1" applyBorder="1" applyAlignment="1">
      <alignment horizontal="center" vertical="center"/>
    </xf>
    <xf numFmtId="0" fontId="20" fillId="0" borderId="17" xfId="112" applyFont="1" applyFill="1" applyBorder="1" applyAlignment="1">
      <alignment horizontal="center" vertical="center"/>
    </xf>
    <xf numFmtId="0" fontId="20" fillId="0" borderId="11" xfId="112" applyFont="1" applyFill="1" applyBorder="1" applyAlignment="1">
      <alignment horizontal="center" vertical="center"/>
    </xf>
    <xf numFmtId="0" fontId="21" fillId="0" borderId="9" xfId="0" applyFont="1" applyFill="1" applyBorder="1" applyAlignment="1">
      <alignment horizontal="center" vertical="center" wrapText="1"/>
    </xf>
    <xf numFmtId="0" fontId="12" fillId="0" borderId="1" xfId="0" applyFont="1" applyBorder="1" applyAlignment="1">
      <alignment horizontal="center" vertical="center"/>
    </xf>
    <xf numFmtId="0" fontId="2" fillId="0" borderId="3" xfId="0" applyFont="1" applyBorder="1"/>
    <xf numFmtId="0" fontId="2" fillId="0" borderId="2" xfId="0" applyFont="1" applyBorder="1"/>
    <xf numFmtId="0" fontId="2" fillId="0" borderId="18" xfId="0" applyFont="1" applyBorder="1" applyAlignment="1">
      <alignment horizontal="left" vertical="center"/>
    </xf>
    <xf numFmtId="9" fontId="0" fillId="0" borderId="18" xfId="97" applyFont="1" applyBorder="1" applyAlignment="1">
      <alignment horizontal="right" vertical="center"/>
    </xf>
    <xf numFmtId="173" fontId="0" fillId="0" borderId="18" xfId="1" applyNumberFormat="1" applyFont="1" applyBorder="1" applyAlignment="1">
      <alignment vertical="center"/>
    </xf>
    <xf numFmtId="0" fontId="7" fillId="0" borderId="29" xfId="0" applyFont="1" applyFill="1" applyBorder="1" applyAlignment="1">
      <alignment horizontal="center" vertical="center"/>
    </xf>
    <xf numFmtId="0" fontId="7" fillId="0" borderId="29"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2" xfId="0" applyFont="1" applyFill="1" applyBorder="1" applyAlignment="1">
      <alignment horizontal="center" vertical="center" wrapText="1"/>
    </xf>
    <xf numFmtId="17" fontId="7" fillId="0" borderId="29" xfId="0" applyNumberFormat="1" applyFont="1" applyFill="1" applyBorder="1" applyAlignment="1">
      <alignment horizontal="center" vertical="center"/>
    </xf>
    <xf numFmtId="0" fontId="7" fillId="0" borderId="19" xfId="0" applyFont="1" applyFill="1" applyBorder="1" applyAlignment="1">
      <alignment horizontal="center" vertical="center"/>
    </xf>
    <xf numFmtId="0" fontId="7" fillId="0" borderId="11" xfId="0" applyFont="1" applyFill="1" applyBorder="1" applyAlignment="1">
      <alignment horizontal="center" vertical="center"/>
    </xf>
    <xf numFmtId="10" fontId="28" fillId="0" borderId="26" xfId="111" applyNumberFormat="1" applyFont="1" applyBorder="1" applyAlignment="1">
      <alignment horizontal="center" vertical="center"/>
    </xf>
    <xf numFmtId="10" fontId="28" fillId="0" borderId="27" xfId="111" applyNumberFormat="1" applyFont="1" applyBorder="1" applyAlignment="1">
      <alignment horizontal="center" vertical="center"/>
    </xf>
    <xf numFmtId="10" fontId="28" fillId="0" borderId="28" xfId="111" applyNumberFormat="1" applyFont="1" applyBorder="1" applyAlignment="1">
      <alignment horizontal="center" vertical="center"/>
    </xf>
    <xf numFmtId="0" fontId="20" fillId="0" borderId="0" xfId="112" applyFont="1" applyFill="1" applyBorder="1" applyAlignment="1">
      <alignment vertical="center" wrapText="1"/>
    </xf>
    <xf numFmtId="0" fontId="17" fillId="0" borderId="30" xfId="112" applyFont="1" applyFill="1" applyBorder="1" applyAlignment="1">
      <alignment horizontal="center" vertical="justify"/>
    </xf>
    <xf numFmtId="0" fontId="17" fillId="0" borderId="2" xfId="112" applyFont="1" applyFill="1" applyBorder="1" applyAlignment="1">
      <alignment horizontal="center" vertical="justify"/>
    </xf>
    <xf numFmtId="0" fontId="19" fillId="0" borderId="29" xfId="112" applyFont="1" applyFill="1" applyBorder="1" applyAlignment="1">
      <alignment horizontal="center" vertical="center"/>
    </xf>
    <xf numFmtId="0" fontId="19" fillId="3" borderId="30" xfId="112" applyFont="1" applyFill="1" applyBorder="1" applyAlignment="1">
      <alignment horizontal="center" vertical="center" wrapText="1"/>
    </xf>
    <xf numFmtId="0" fontId="2" fillId="3" borderId="2" xfId="112"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17" fontId="7" fillId="0" borderId="1" xfId="0" applyNumberFormat="1" applyFont="1" applyFill="1" applyBorder="1" applyAlignment="1">
      <alignment horizontal="center" vertical="center"/>
    </xf>
  </cellXfs>
  <cellStyles count="118">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4" builtinId="8" hidden="1"/>
    <cellStyle name="Hipervínculo" xfId="99" builtinId="8" hidden="1"/>
    <cellStyle name="Hipervínculo" xfId="101" builtinId="8" hidden="1"/>
    <cellStyle name="Hipervínculo" xfId="103" builtinId="8" hidden="1"/>
    <cellStyle name="Hipervínculo" xfId="105" builtinId="8"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5"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Millares" xfId="1" builtinId="3"/>
    <cellStyle name="Millares [0] 2" xfId="117"/>
    <cellStyle name="Millares 2" xfId="113"/>
    <cellStyle name="Moneda" xfId="96" builtinId="4"/>
    <cellStyle name="Moneda [0]" xfId="2" builtinId="7"/>
    <cellStyle name="Moneda [0] 2" xfId="93"/>
    <cellStyle name="Moneda 2" xfId="108"/>
    <cellStyle name="Normal" xfId="0" builtinId="0"/>
    <cellStyle name="Normal 10" xfId="112"/>
    <cellStyle name="Normal 14" xfId="110"/>
    <cellStyle name="Normal 2" xfId="98"/>
    <cellStyle name="Normal 3" xfId="109"/>
    <cellStyle name="Normal 4" xfId="114"/>
    <cellStyle name="Normal 4 2" xfId="115"/>
    <cellStyle name="Normal 5" xfId="116"/>
    <cellStyle name="Porcentaje" xfId="97" builtinId="5"/>
    <cellStyle name="Porcentaje 3" xfId="111"/>
    <cellStyle name="Porcentual 2" xfId="107"/>
  </cellStyles>
  <dxfs count="18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01%20VICERRECTORIA\02%20RESIDENCIAS%20UNIVERSITARIAS\DEFINITIVO_RESIDENCIA_UNIVERSITARIAS\28%20EVALUACION%20FINAL%20TECNICA%20-%20FINANCIERA%20-%20JURIDICA%20LP%20No.%2028-2017%20formula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ERTURA"/>
      <sheetName val="VERIFICACION JURIDICA"/>
      <sheetName val="VERIFICACION FINANCIERA"/>
      <sheetName val="VERIFICACION TECNICA"/>
      <sheetName val="VTE"/>
      <sheetName val="CALIFICACION PERSONAL"/>
      <sheetName val="CORREC. ARITM."/>
      <sheetName val="PROPUESTA ECONOMICA"/>
    </sheetNames>
    <sheetDataSet>
      <sheetData sheetId="0"/>
      <sheetData sheetId="1"/>
      <sheetData sheetId="2"/>
      <sheetData sheetId="3">
        <row r="34">
          <cell r="A34" t="str">
            <v>FORMULA</v>
          </cell>
          <cell r="B34" t="str">
            <v>MEDIA</v>
          </cell>
        </row>
        <row r="35">
          <cell r="A35">
            <v>1</v>
          </cell>
          <cell r="B35">
            <v>479290441.5</v>
          </cell>
        </row>
        <row r="36">
          <cell r="A36">
            <v>2</v>
          </cell>
          <cell r="B36">
            <v>479307440.25</v>
          </cell>
        </row>
        <row r="37">
          <cell r="A37">
            <v>3</v>
          </cell>
          <cell r="B37">
            <v>480311998.63588244</v>
          </cell>
        </row>
      </sheetData>
      <sheetData sheetId="4">
        <row r="10">
          <cell r="O10">
            <v>6910808909</v>
          </cell>
        </row>
      </sheetData>
      <sheetData sheetId="5"/>
      <sheetData sheetId="6">
        <row r="85">
          <cell r="N85">
            <v>479324439</v>
          </cell>
        </row>
      </sheetData>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L49"/>
  <sheetViews>
    <sheetView view="pageBreakPreview" topLeftCell="A20" zoomScale="60" zoomScaleNormal="80" zoomScalePageLayoutView="70" workbookViewId="0">
      <selection activeCell="G50" sqref="G50"/>
    </sheetView>
  </sheetViews>
  <sheetFormatPr baseColWidth="10" defaultColWidth="11.42578125" defaultRowHeight="12.75" x14ac:dyDescent="0.2"/>
  <cols>
    <col min="1" max="1" width="10" style="93" customWidth="1"/>
    <col min="2" max="2" width="69.140625" style="94" customWidth="1"/>
    <col min="3" max="3" width="19.42578125" style="95" customWidth="1"/>
    <col min="4" max="4" width="34" style="95" customWidth="1"/>
    <col min="5" max="5" width="19.42578125" style="95" customWidth="1"/>
    <col min="6" max="6" width="31.140625" style="95" customWidth="1"/>
    <col min="7" max="7" width="19.42578125" style="95" customWidth="1"/>
    <col min="8" max="8" width="60.28515625" style="95" customWidth="1"/>
    <col min="9" max="9" width="19.42578125" style="95" customWidth="1"/>
    <col min="10" max="10" width="33.7109375" style="95" customWidth="1"/>
    <col min="11" max="11" width="19.42578125" style="95" customWidth="1"/>
    <col min="12" max="12" width="31.140625" style="95" customWidth="1"/>
    <col min="13" max="13" width="15.7109375" style="90" customWidth="1"/>
    <col min="14" max="16384" width="11.42578125" style="90"/>
  </cols>
  <sheetData>
    <row r="1" spans="1:12" s="85" customFormat="1" ht="33" customHeight="1" x14ac:dyDescent="0.25">
      <c r="A1" s="84"/>
      <c r="B1" s="84"/>
      <c r="C1" s="260" t="s">
        <v>104</v>
      </c>
      <c r="D1" s="260"/>
      <c r="E1" s="260"/>
      <c r="F1" s="260"/>
      <c r="G1" s="260"/>
      <c r="H1" s="260"/>
      <c r="I1" s="260"/>
      <c r="J1" s="260"/>
      <c r="K1" s="260"/>
      <c r="L1" s="260"/>
    </row>
    <row r="2" spans="1:12" s="85" customFormat="1" ht="33" customHeight="1" x14ac:dyDescent="0.25">
      <c r="A2" s="84"/>
      <c r="B2" s="84"/>
      <c r="C2" s="261" t="s">
        <v>147</v>
      </c>
      <c r="D2" s="262"/>
      <c r="E2" s="262"/>
      <c r="F2" s="262"/>
      <c r="G2" s="262"/>
      <c r="H2" s="262"/>
      <c r="I2" s="262"/>
      <c r="J2" s="262"/>
      <c r="K2" s="262"/>
      <c r="L2" s="262"/>
    </row>
    <row r="3" spans="1:12" s="85" customFormat="1" ht="33" customHeight="1" x14ac:dyDescent="0.25">
      <c r="A3" s="84"/>
      <c r="B3" s="84"/>
      <c r="C3" s="260" t="s">
        <v>290</v>
      </c>
      <c r="D3" s="260"/>
      <c r="E3" s="260"/>
      <c r="F3" s="260"/>
      <c r="G3" s="260"/>
      <c r="H3" s="260"/>
      <c r="I3" s="260"/>
      <c r="J3" s="260"/>
      <c r="K3" s="260"/>
      <c r="L3" s="260"/>
    </row>
    <row r="4" spans="1:12" s="85" customFormat="1" ht="33" customHeight="1" x14ac:dyDescent="0.25">
      <c r="A4" s="84"/>
      <c r="B4" s="84"/>
      <c r="C4" s="260" t="s">
        <v>148</v>
      </c>
      <c r="D4" s="260"/>
      <c r="E4" s="260"/>
      <c r="F4" s="260"/>
      <c r="G4" s="260"/>
      <c r="H4" s="260"/>
      <c r="I4" s="260"/>
      <c r="J4" s="260"/>
      <c r="K4" s="260"/>
      <c r="L4" s="260"/>
    </row>
    <row r="5" spans="1:12" s="85" customFormat="1" ht="68.25" customHeight="1" x14ac:dyDescent="0.25">
      <c r="A5" s="88"/>
      <c r="B5" s="251"/>
      <c r="C5" s="263" t="s">
        <v>329</v>
      </c>
      <c r="D5" s="264"/>
      <c r="E5" s="264"/>
      <c r="F5" s="264"/>
      <c r="G5" s="264"/>
      <c r="H5" s="264"/>
      <c r="I5" s="264"/>
      <c r="J5" s="264"/>
      <c r="K5" s="264"/>
      <c r="L5" s="264"/>
    </row>
    <row r="6" spans="1:12" ht="25.5" customHeight="1" x14ac:dyDescent="0.2">
      <c r="A6" s="252" t="s">
        <v>0</v>
      </c>
      <c r="B6" s="255" t="s">
        <v>106</v>
      </c>
      <c r="C6" s="257">
        <v>1</v>
      </c>
      <c r="D6" s="257"/>
      <c r="E6" s="257">
        <v>2</v>
      </c>
      <c r="F6" s="257"/>
      <c r="G6" s="258">
        <v>3</v>
      </c>
      <c r="H6" s="259"/>
      <c r="I6" s="258">
        <v>4</v>
      </c>
      <c r="J6" s="259"/>
      <c r="K6" s="257">
        <v>5</v>
      </c>
      <c r="L6" s="257"/>
    </row>
    <row r="7" spans="1:12" ht="52.5" customHeight="1" x14ac:dyDescent="0.2">
      <c r="A7" s="253"/>
      <c r="B7" s="256"/>
      <c r="C7" s="265" t="s">
        <v>251</v>
      </c>
      <c r="D7" s="265"/>
      <c r="E7" s="265" t="s">
        <v>330</v>
      </c>
      <c r="F7" s="265"/>
      <c r="G7" s="266" t="s">
        <v>331</v>
      </c>
      <c r="H7" s="267"/>
      <c r="I7" s="266" t="s">
        <v>332</v>
      </c>
      <c r="J7" s="267"/>
      <c r="K7" s="265" t="s">
        <v>317</v>
      </c>
      <c r="L7" s="265"/>
    </row>
    <row r="8" spans="1:12" ht="64.5" customHeight="1" x14ac:dyDescent="0.2">
      <c r="A8" s="254"/>
      <c r="B8" s="138" t="s">
        <v>107</v>
      </c>
      <c r="C8" s="138" t="s">
        <v>108</v>
      </c>
      <c r="D8" s="139" t="s">
        <v>149</v>
      </c>
      <c r="E8" s="138" t="s">
        <v>108</v>
      </c>
      <c r="F8" s="139" t="s">
        <v>149</v>
      </c>
      <c r="G8" s="138" t="s">
        <v>108</v>
      </c>
      <c r="H8" s="139" t="s">
        <v>149</v>
      </c>
      <c r="I8" s="138" t="s">
        <v>108</v>
      </c>
      <c r="J8" s="139" t="s">
        <v>149</v>
      </c>
      <c r="K8" s="138" t="s">
        <v>108</v>
      </c>
      <c r="L8" s="139" t="s">
        <v>149</v>
      </c>
    </row>
    <row r="9" spans="1:12" ht="45" customHeight="1" x14ac:dyDescent="0.2">
      <c r="A9" s="147"/>
      <c r="B9" s="268" t="s">
        <v>150</v>
      </c>
      <c r="C9" s="269"/>
      <c r="D9" s="269"/>
      <c r="E9" s="269"/>
      <c r="F9" s="269"/>
      <c r="G9" s="269"/>
      <c r="H9" s="269"/>
      <c r="I9" s="269"/>
      <c r="J9" s="269"/>
      <c r="K9" s="269"/>
      <c r="L9" s="269"/>
    </row>
    <row r="10" spans="1:12" ht="114" customHeight="1" x14ac:dyDescent="0.2">
      <c r="A10" s="143">
        <v>1</v>
      </c>
      <c r="B10" s="140" t="s">
        <v>151</v>
      </c>
      <c r="C10" s="139" t="s">
        <v>333</v>
      </c>
      <c r="D10" s="139"/>
      <c r="E10" s="139" t="s">
        <v>333</v>
      </c>
      <c r="F10" s="139"/>
      <c r="G10" s="139" t="s">
        <v>111</v>
      </c>
      <c r="H10" s="139" t="s">
        <v>347</v>
      </c>
      <c r="I10" s="139" t="s">
        <v>334</v>
      </c>
      <c r="J10" s="139" t="s">
        <v>335</v>
      </c>
      <c r="K10" s="139" t="s">
        <v>333</v>
      </c>
      <c r="L10" s="139"/>
    </row>
    <row r="11" spans="1:12" ht="78" customHeight="1" x14ac:dyDescent="0.2">
      <c r="A11" s="144">
        <v>3</v>
      </c>
      <c r="B11" s="141" t="s">
        <v>152</v>
      </c>
      <c r="C11" s="142" t="s">
        <v>153</v>
      </c>
      <c r="D11" s="139"/>
      <c r="E11" s="142" t="s">
        <v>153</v>
      </c>
      <c r="F11" s="139"/>
      <c r="G11" s="142" t="s">
        <v>153</v>
      </c>
      <c r="H11" s="139"/>
      <c r="I11" s="142" t="s">
        <v>153</v>
      </c>
      <c r="J11" s="139"/>
      <c r="K11" s="142" t="s">
        <v>153</v>
      </c>
      <c r="L11" s="139"/>
    </row>
    <row r="12" spans="1:12" ht="60" customHeight="1" x14ac:dyDescent="0.2">
      <c r="A12" s="143">
        <v>4</v>
      </c>
      <c r="B12" s="141" t="s">
        <v>154</v>
      </c>
      <c r="C12" s="139" t="s">
        <v>111</v>
      </c>
      <c r="D12" s="139"/>
      <c r="E12" s="139" t="s">
        <v>111</v>
      </c>
      <c r="F12" s="139"/>
      <c r="G12" s="139" t="s">
        <v>111</v>
      </c>
      <c r="H12" s="139"/>
      <c r="I12" s="139" t="s">
        <v>111</v>
      </c>
      <c r="J12" s="139"/>
      <c r="K12" s="139" t="s">
        <v>111</v>
      </c>
      <c r="L12" s="139"/>
    </row>
    <row r="13" spans="1:12" ht="77.25" customHeight="1" x14ac:dyDescent="0.2">
      <c r="A13" s="143">
        <v>4</v>
      </c>
      <c r="B13" s="141" t="s">
        <v>155</v>
      </c>
      <c r="C13" s="139" t="s">
        <v>111</v>
      </c>
      <c r="D13" s="139"/>
      <c r="E13" s="139" t="s">
        <v>111</v>
      </c>
      <c r="F13" s="139"/>
      <c r="G13" s="139" t="s">
        <v>111</v>
      </c>
      <c r="H13" s="139"/>
      <c r="I13" s="139" t="s">
        <v>111</v>
      </c>
      <c r="J13" s="139"/>
      <c r="K13" s="139" t="s">
        <v>111</v>
      </c>
      <c r="L13" s="139"/>
    </row>
    <row r="14" spans="1:12" ht="67.5" customHeight="1" x14ac:dyDescent="0.2">
      <c r="A14" s="143"/>
      <c r="B14" s="141" t="s">
        <v>156</v>
      </c>
      <c r="C14" s="139" t="s">
        <v>111</v>
      </c>
      <c r="D14" s="142"/>
      <c r="E14" s="142" t="s">
        <v>111</v>
      </c>
      <c r="F14" s="142"/>
      <c r="G14" s="142" t="s">
        <v>111</v>
      </c>
      <c r="H14" s="142"/>
      <c r="I14" s="142" t="s">
        <v>111</v>
      </c>
      <c r="J14" s="142"/>
      <c r="K14" s="139" t="s">
        <v>111</v>
      </c>
      <c r="L14" s="142"/>
    </row>
    <row r="15" spans="1:12" ht="67.5" customHeight="1" x14ac:dyDescent="0.2">
      <c r="A15" s="143"/>
      <c r="B15" s="141" t="s">
        <v>336</v>
      </c>
      <c r="C15" s="139" t="s">
        <v>111</v>
      </c>
      <c r="D15" s="142"/>
      <c r="E15" s="142" t="s">
        <v>153</v>
      </c>
      <c r="F15" s="142"/>
      <c r="G15" s="142" t="s">
        <v>111</v>
      </c>
      <c r="H15" s="142"/>
      <c r="I15" s="142" t="s">
        <v>337</v>
      </c>
      <c r="J15" s="142"/>
      <c r="K15" s="139" t="s">
        <v>337</v>
      </c>
      <c r="L15" s="142"/>
    </row>
    <row r="16" spans="1:12" ht="282.75" customHeight="1" x14ac:dyDescent="0.2">
      <c r="A16" s="143">
        <v>5</v>
      </c>
      <c r="B16" s="141" t="s">
        <v>157</v>
      </c>
      <c r="C16" s="139" t="s">
        <v>111</v>
      </c>
      <c r="D16" s="139" t="s">
        <v>350</v>
      </c>
      <c r="E16" s="139" t="s">
        <v>166</v>
      </c>
      <c r="F16" s="139" t="s">
        <v>338</v>
      </c>
      <c r="G16" s="139" t="s">
        <v>111</v>
      </c>
      <c r="H16" s="139" t="s">
        <v>348</v>
      </c>
      <c r="I16" s="139" t="s">
        <v>166</v>
      </c>
      <c r="J16" s="139" t="s">
        <v>339</v>
      </c>
      <c r="K16" s="139" t="s">
        <v>166</v>
      </c>
      <c r="L16" s="139" t="s">
        <v>339</v>
      </c>
    </row>
    <row r="17" spans="1:12" ht="60" customHeight="1" x14ac:dyDescent="0.2">
      <c r="A17" s="270">
        <v>6</v>
      </c>
      <c r="B17" s="141" t="s">
        <v>158</v>
      </c>
      <c r="C17" s="139" t="s">
        <v>111</v>
      </c>
      <c r="D17" s="139"/>
      <c r="E17" s="139" t="s">
        <v>111</v>
      </c>
      <c r="F17" s="139"/>
      <c r="G17" s="139" t="s">
        <v>111</v>
      </c>
      <c r="H17" s="139"/>
      <c r="I17" s="139" t="s">
        <v>111</v>
      </c>
      <c r="J17" s="139"/>
      <c r="K17" s="139" t="s">
        <v>111</v>
      </c>
      <c r="L17" s="139"/>
    </row>
    <row r="18" spans="1:12" ht="60" customHeight="1" x14ac:dyDescent="0.2">
      <c r="A18" s="270"/>
      <c r="B18" s="141" t="s">
        <v>159</v>
      </c>
      <c r="C18" s="139" t="s">
        <v>111</v>
      </c>
      <c r="D18" s="139"/>
      <c r="E18" s="139" t="s">
        <v>111</v>
      </c>
      <c r="F18" s="139"/>
      <c r="G18" s="139" t="s">
        <v>111</v>
      </c>
      <c r="H18" s="139"/>
      <c r="I18" s="139" t="s">
        <v>111</v>
      </c>
      <c r="J18" s="139"/>
      <c r="K18" s="139" t="s">
        <v>111</v>
      </c>
      <c r="L18" s="139"/>
    </row>
    <row r="19" spans="1:12" ht="60" customHeight="1" x14ac:dyDescent="0.2">
      <c r="A19" s="143">
        <v>7</v>
      </c>
      <c r="B19" s="141" t="s">
        <v>160</v>
      </c>
      <c r="C19" s="139" t="s">
        <v>111</v>
      </c>
      <c r="D19" s="139"/>
      <c r="E19" s="139" t="s">
        <v>111</v>
      </c>
      <c r="F19" s="139"/>
      <c r="G19" s="139" t="s">
        <v>111</v>
      </c>
      <c r="H19" s="139"/>
      <c r="I19" s="139" t="s">
        <v>111</v>
      </c>
      <c r="J19" s="139"/>
      <c r="K19" s="139" t="s">
        <v>111</v>
      </c>
      <c r="L19" s="139"/>
    </row>
    <row r="20" spans="1:12" ht="60" customHeight="1" x14ac:dyDescent="0.2">
      <c r="A20" s="143">
        <v>8</v>
      </c>
      <c r="B20" s="141" t="s">
        <v>161</v>
      </c>
      <c r="C20" s="139" t="s">
        <v>111</v>
      </c>
      <c r="D20" s="139"/>
      <c r="E20" s="139" t="s">
        <v>111</v>
      </c>
      <c r="F20" s="139"/>
      <c r="G20" s="139" t="s">
        <v>111</v>
      </c>
      <c r="H20" s="139"/>
      <c r="I20" s="139" t="s">
        <v>111</v>
      </c>
      <c r="J20" s="139"/>
      <c r="K20" s="139" t="s">
        <v>111</v>
      </c>
      <c r="L20" s="139"/>
    </row>
    <row r="21" spans="1:12" ht="60" customHeight="1" x14ac:dyDescent="0.2">
      <c r="A21" s="143">
        <v>9</v>
      </c>
      <c r="B21" s="141" t="s">
        <v>162</v>
      </c>
      <c r="C21" s="139" t="s">
        <v>111</v>
      </c>
      <c r="D21" s="139"/>
      <c r="E21" s="139" t="s">
        <v>111</v>
      </c>
      <c r="F21" s="139"/>
      <c r="G21" s="139" t="s">
        <v>111</v>
      </c>
      <c r="I21" s="139" t="s">
        <v>111</v>
      </c>
      <c r="J21" s="139"/>
      <c r="K21" s="139" t="s">
        <v>111</v>
      </c>
      <c r="L21" s="139"/>
    </row>
    <row r="22" spans="1:12" ht="116.25" customHeight="1" x14ac:dyDescent="0.2">
      <c r="A22" s="270">
        <v>10</v>
      </c>
      <c r="B22" s="141" t="s">
        <v>163</v>
      </c>
      <c r="C22" s="139" t="s">
        <v>111</v>
      </c>
      <c r="D22" s="145"/>
      <c r="E22" s="139" t="s">
        <v>111</v>
      </c>
      <c r="F22" s="145"/>
      <c r="G22" s="139" t="s">
        <v>111</v>
      </c>
      <c r="H22" s="145"/>
      <c r="I22" s="139" t="s">
        <v>166</v>
      </c>
      <c r="J22" s="146" t="s">
        <v>340</v>
      </c>
      <c r="K22" s="139" t="s">
        <v>166</v>
      </c>
      <c r="L22" s="146" t="s">
        <v>340</v>
      </c>
    </row>
    <row r="23" spans="1:12" ht="114.75" customHeight="1" x14ac:dyDescent="0.2">
      <c r="A23" s="270"/>
      <c r="B23" s="141" t="s">
        <v>164</v>
      </c>
      <c r="C23" s="139" t="s">
        <v>111</v>
      </c>
      <c r="D23" s="139"/>
      <c r="E23" s="139" t="s">
        <v>111</v>
      </c>
      <c r="F23" s="139"/>
      <c r="G23" s="139" t="s">
        <v>111</v>
      </c>
      <c r="H23" s="139"/>
      <c r="I23" s="139" t="s">
        <v>166</v>
      </c>
      <c r="J23" s="139" t="s">
        <v>341</v>
      </c>
      <c r="K23" s="139" t="s">
        <v>111</v>
      </c>
      <c r="L23" s="139"/>
    </row>
    <row r="24" spans="1:12" ht="13.5" thickBot="1" x14ac:dyDescent="0.25">
      <c r="A24" s="91"/>
      <c r="B24" s="91"/>
      <c r="C24" s="91"/>
      <c r="D24" s="91"/>
      <c r="E24" s="91"/>
      <c r="F24" s="91"/>
      <c r="G24" s="91"/>
      <c r="H24" s="91"/>
      <c r="I24" s="91"/>
      <c r="J24" s="91"/>
      <c r="K24" s="91"/>
      <c r="L24" s="91"/>
    </row>
    <row r="25" spans="1:12" s="92" customFormat="1" ht="19.5" customHeight="1" thickBot="1" x14ac:dyDescent="0.3">
      <c r="A25" s="271" t="s">
        <v>113</v>
      </c>
      <c r="B25" s="272"/>
      <c r="C25" s="273" t="s">
        <v>349</v>
      </c>
      <c r="D25" s="273"/>
      <c r="E25" s="274" t="s">
        <v>342</v>
      </c>
      <c r="F25" s="274"/>
      <c r="G25" s="273" t="s">
        <v>349</v>
      </c>
      <c r="H25" s="273"/>
      <c r="I25" s="274" t="s">
        <v>342</v>
      </c>
      <c r="J25" s="274"/>
      <c r="K25" s="274" t="s">
        <v>342</v>
      </c>
      <c r="L25" s="274"/>
    </row>
    <row r="27" spans="1:12" ht="18.75" customHeight="1" x14ac:dyDescent="0.2">
      <c r="B27" s="96"/>
      <c r="C27" s="87"/>
      <c r="K27" s="87"/>
    </row>
    <row r="28" spans="1:12" ht="12.75" customHeight="1" x14ac:dyDescent="0.2">
      <c r="C28" s="94"/>
      <c r="K28" s="94"/>
    </row>
    <row r="29" spans="1:12" ht="12.75" customHeight="1" x14ac:dyDescent="0.2">
      <c r="C29" s="94"/>
      <c r="K29" s="94"/>
    </row>
    <row r="30" spans="1:12" ht="17.25" customHeight="1" x14ac:dyDescent="0.2">
      <c r="B30" s="97"/>
      <c r="C30" s="97"/>
      <c r="K30" s="97"/>
    </row>
    <row r="31" spans="1:12" ht="15" customHeight="1" x14ac:dyDescent="0.25">
      <c r="B31" s="99" t="s">
        <v>117</v>
      </c>
      <c r="E31" s="95" t="s">
        <v>165</v>
      </c>
      <c r="I31" s="99" t="s">
        <v>343</v>
      </c>
    </row>
    <row r="32" spans="1:12" ht="14.25" customHeight="1" x14ac:dyDescent="0.25">
      <c r="B32" s="99" t="s">
        <v>118</v>
      </c>
      <c r="E32" s="95" t="s">
        <v>344</v>
      </c>
      <c r="I32" s="99" t="s">
        <v>345</v>
      </c>
    </row>
    <row r="33" spans="1:12" ht="14.25" customHeight="1" x14ac:dyDescent="0.25">
      <c r="B33" s="99" t="s">
        <v>119</v>
      </c>
      <c r="D33" s="99"/>
      <c r="E33" s="99" t="s">
        <v>346</v>
      </c>
      <c r="F33" s="99"/>
      <c r="G33" s="99"/>
      <c r="H33" s="99"/>
      <c r="I33" s="99" t="s">
        <v>119</v>
      </c>
      <c r="J33" s="99"/>
      <c r="L33" s="99"/>
    </row>
    <row r="34" spans="1:12" ht="14.25" customHeight="1" x14ac:dyDescent="0.25">
      <c r="B34" s="98"/>
      <c r="C34" s="98"/>
      <c r="D34" s="99"/>
      <c r="E34" s="99"/>
      <c r="F34" s="99"/>
      <c r="G34" s="99"/>
      <c r="H34" s="99"/>
      <c r="I34" s="99"/>
      <c r="J34" s="99"/>
      <c r="K34" s="98"/>
      <c r="L34" s="99"/>
    </row>
    <row r="35" spans="1:12" ht="14.25" customHeight="1" x14ac:dyDescent="0.25">
      <c r="B35" s="98"/>
      <c r="C35" s="98"/>
      <c r="D35" s="99"/>
      <c r="E35" s="99"/>
      <c r="F35" s="99"/>
      <c r="G35" s="99"/>
      <c r="H35" s="99"/>
      <c r="I35" s="99"/>
      <c r="J35" s="99"/>
      <c r="K35" s="98"/>
      <c r="L35" s="99"/>
    </row>
    <row r="36" spans="1:12" ht="14.25" customHeight="1" x14ac:dyDescent="0.2">
      <c r="B36" s="97"/>
      <c r="C36" s="97"/>
      <c r="D36" s="97"/>
      <c r="E36" s="97"/>
      <c r="F36" s="97"/>
      <c r="G36" s="97"/>
      <c r="H36" s="97"/>
      <c r="I36" s="97"/>
      <c r="J36" s="97"/>
      <c r="K36" s="97"/>
      <c r="L36" s="97"/>
    </row>
    <row r="37" spans="1:12" ht="14.25" customHeight="1" x14ac:dyDescent="0.25">
      <c r="B37" s="98"/>
      <c r="C37" s="98"/>
      <c r="D37" s="99"/>
      <c r="E37" s="99"/>
      <c r="F37" s="99"/>
      <c r="G37" s="99"/>
      <c r="H37" s="99"/>
      <c r="I37" s="99"/>
      <c r="J37" s="99"/>
      <c r="K37" s="98"/>
      <c r="L37" s="99"/>
    </row>
    <row r="38" spans="1:12" ht="14.25" customHeight="1" x14ac:dyDescent="0.25">
      <c r="B38" s="98"/>
      <c r="C38" s="98"/>
      <c r="D38" s="99"/>
      <c r="E38" s="99"/>
      <c r="F38" s="99"/>
      <c r="G38" s="99"/>
      <c r="H38" s="99"/>
      <c r="I38" s="99"/>
      <c r="J38" s="99"/>
      <c r="K38" s="98"/>
      <c r="L38" s="99"/>
    </row>
    <row r="39" spans="1:12" ht="14.25" customHeight="1" x14ac:dyDescent="0.25">
      <c r="B39" s="98"/>
      <c r="C39" s="99"/>
      <c r="D39" s="99"/>
      <c r="E39" s="99"/>
      <c r="F39" s="99"/>
      <c r="G39" s="99"/>
      <c r="H39" s="99"/>
      <c r="I39" s="99"/>
      <c r="J39" s="99"/>
      <c r="K39" s="99"/>
      <c r="L39" s="99"/>
    </row>
    <row r="45" spans="1:12" s="94" customFormat="1" x14ac:dyDescent="0.25">
      <c r="A45" s="93"/>
      <c r="C45" s="95"/>
      <c r="D45" s="95"/>
      <c r="E45" s="95"/>
      <c r="F45" s="95"/>
      <c r="G45" s="95"/>
      <c r="H45" s="95"/>
      <c r="I45" s="95"/>
      <c r="J45" s="95"/>
      <c r="K45" s="95"/>
      <c r="L45" s="95"/>
    </row>
    <row r="46" spans="1:12" s="94" customFormat="1" x14ac:dyDescent="0.25">
      <c r="A46" s="93"/>
      <c r="C46" s="95"/>
      <c r="D46" s="95"/>
      <c r="E46" s="95"/>
      <c r="F46" s="95"/>
      <c r="G46" s="95"/>
      <c r="H46" s="95"/>
      <c r="I46" s="95"/>
      <c r="J46" s="95"/>
      <c r="K46" s="95"/>
      <c r="L46" s="95"/>
    </row>
    <row r="47" spans="1:12" s="94" customFormat="1" x14ac:dyDescent="0.25">
      <c r="A47" s="93"/>
      <c r="C47" s="95"/>
      <c r="D47" s="95"/>
      <c r="E47" s="95"/>
      <c r="F47" s="95"/>
      <c r="G47" s="95"/>
      <c r="H47" s="95"/>
      <c r="I47" s="95"/>
      <c r="J47" s="95"/>
      <c r="K47" s="95"/>
      <c r="L47" s="95"/>
    </row>
    <row r="48" spans="1:12" s="94" customFormat="1" x14ac:dyDescent="0.25">
      <c r="A48" s="93"/>
      <c r="C48" s="95"/>
      <c r="D48" s="95"/>
      <c r="E48" s="95"/>
      <c r="F48" s="95"/>
      <c r="G48" s="95"/>
      <c r="H48" s="95"/>
      <c r="I48" s="95"/>
      <c r="J48" s="95"/>
      <c r="K48" s="95"/>
      <c r="L48" s="95"/>
    </row>
    <row r="49" spans="1:12" s="94" customFormat="1" x14ac:dyDescent="0.25">
      <c r="A49" s="93"/>
      <c r="C49" s="95"/>
      <c r="D49" s="95"/>
      <c r="E49" s="95"/>
      <c r="F49" s="95"/>
      <c r="G49" s="95"/>
      <c r="H49" s="95"/>
      <c r="I49" s="95"/>
      <c r="J49" s="95"/>
      <c r="K49" s="95"/>
      <c r="L49" s="95"/>
    </row>
  </sheetData>
  <mergeCells count="26">
    <mergeCell ref="B9:L9"/>
    <mergeCell ref="A17:A18"/>
    <mergeCell ref="A22:A23"/>
    <mergeCell ref="A25:B25"/>
    <mergeCell ref="C25:D25"/>
    <mergeCell ref="E25:F25"/>
    <mergeCell ref="G25:H25"/>
    <mergeCell ref="I25:J25"/>
    <mergeCell ref="K25:L25"/>
    <mergeCell ref="I6:J6"/>
    <mergeCell ref="K6:L6"/>
    <mergeCell ref="C7:D7"/>
    <mergeCell ref="E7:F7"/>
    <mergeCell ref="G7:H7"/>
    <mergeCell ref="I7:J7"/>
    <mergeCell ref="K7:L7"/>
    <mergeCell ref="C1:L1"/>
    <mergeCell ref="C2:L2"/>
    <mergeCell ref="C3:L3"/>
    <mergeCell ref="C4:L4"/>
    <mergeCell ref="C5:L5"/>
    <mergeCell ref="A6:A8"/>
    <mergeCell ref="B6:B7"/>
    <mergeCell ref="C6:D6"/>
    <mergeCell ref="E6:F6"/>
    <mergeCell ref="G6:H6"/>
  </mergeCells>
  <conditionalFormatting sqref="C23:L23 C22 H10:H20 K22 E22 C10:G21 I10:L21">
    <cfRule type="cellIs" dxfId="179" priority="5" operator="equal">
      <formula>"NO"</formula>
    </cfRule>
  </conditionalFormatting>
  <conditionalFormatting sqref="C25:L25">
    <cfRule type="cellIs" dxfId="178" priority="4" operator="equal">
      <formula>"NO HABIL"</formula>
    </cfRule>
  </conditionalFormatting>
  <conditionalFormatting sqref="I22">
    <cfRule type="cellIs" dxfId="177" priority="3" operator="equal">
      <formula>"NO"</formula>
    </cfRule>
  </conditionalFormatting>
  <conditionalFormatting sqref="G22">
    <cfRule type="cellIs" dxfId="176" priority="2" operator="equal">
      <formula>"NO"</formula>
    </cfRule>
  </conditionalFormatting>
  <conditionalFormatting sqref="G22">
    <cfRule type="cellIs" dxfId="175" priority="1" operator="equal">
      <formula>"NO"</formula>
    </cfRule>
  </conditionalFormatting>
  <pageMargins left="0.59055118110236227" right="0.59055118110236227" top="0.59055118110236227" bottom="0.59055118110236227" header="0.31496062992125984" footer="0.31496062992125984"/>
  <pageSetup scale="26"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41"/>
  <sheetViews>
    <sheetView view="pageBreakPreview" topLeftCell="E16" zoomScale="75" zoomScaleNormal="75" zoomScaleSheetLayoutView="75" zoomScalePageLayoutView="70" workbookViewId="0">
      <selection activeCell="B19" sqref="B19"/>
    </sheetView>
  </sheetViews>
  <sheetFormatPr baseColWidth="10" defaultColWidth="11.42578125" defaultRowHeight="12.75" x14ac:dyDescent="0.2"/>
  <cols>
    <col min="1" max="1" width="6" style="93" customWidth="1"/>
    <col min="2" max="2" width="61.7109375" style="94" customWidth="1"/>
    <col min="3" max="3" width="15.7109375" style="95" customWidth="1"/>
    <col min="4" max="4" width="25.7109375" style="95" customWidth="1"/>
    <col min="5" max="5" width="15.7109375" style="94" customWidth="1"/>
    <col min="6" max="6" width="25.7109375" style="94" customWidth="1"/>
    <col min="7" max="7" width="15.7109375" style="94" customWidth="1"/>
    <col min="8" max="8" width="25.7109375" style="94" customWidth="1"/>
    <col min="9" max="9" width="15.7109375" style="94" customWidth="1"/>
    <col min="10" max="10" width="25.7109375" style="94" customWidth="1"/>
    <col min="11" max="11" width="15.7109375" style="94" customWidth="1"/>
    <col min="12" max="13" width="25.7109375" style="94" customWidth="1"/>
    <col min="14" max="16384" width="11.42578125" style="90"/>
  </cols>
  <sheetData>
    <row r="1" spans="1:13" s="85" customFormat="1" ht="17.25" customHeight="1" x14ac:dyDescent="0.25">
      <c r="A1" s="110" t="s">
        <v>127</v>
      </c>
      <c r="B1" s="84"/>
      <c r="C1" s="84"/>
      <c r="D1" s="84"/>
      <c r="E1" s="84"/>
      <c r="F1" s="84"/>
      <c r="G1" s="84"/>
      <c r="H1" s="84"/>
      <c r="I1" s="84"/>
      <c r="J1" s="84"/>
      <c r="K1" s="84"/>
      <c r="L1" s="84"/>
      <c r="M1" s="84"/>
    </row>
    <row r="2" spans="1:13" s="85" customFormat="1" ht="17.25" customHeight="1" x14ac:dyDescent="0.25">
      <c r="A2" s="110" t="s">
        <v>128</v>
      </c>
      <c r="B2" s="84"/>
      <c r="C2" s="84"/>
      <c r="D2" s="84"/>
      <c r="E2" s="84"/>
      <c r="F2" s="84"/>
      <c r="G2" s="84"/>
      <c r="H2" s="84"/>
      <c r="I2" s="84"/>
      <c r="J2" s="84"/>
      <c r="K2" s="84"/>
      <c r="L2" s="84"/>
      <c r="M2" s="84"/>
    </row>
    <row r="3" spans="1:13" s="85" customFormat="1" ht="8.25" customHeight="1" x14ac:dyDescent="0.25">
      <c r="A3" s="86"/>
      <c r="B3" s="86"/>
      <c r="C3" s="86"/>
      <c r="D3" s="110"/>
      <c r="E3" s="86"/>
      <c r="F3" s="86"/>
      <c r="G3" s="86"/>
      <c r="H3" s="86"/>
      <c r="I3" s="86"/>
      <c r="J3" s="86"/>
      <c r="K3" s="86"/>
      <c r="L3" s="86"/>
      <c r="M3" s="86"/>
    </row>
    <row r="4" spans="1:13" s="85" customFormat="1" ht="17.25" customHeight="1" x14ac:dyDescent="0.25">
      <c r="A4" s="110" t="s">
        <v>290</v>
      </c>
      <c r="B4" s="84"/>
      <c r="C4" s="84"/>
      <c r="D4" s="84"/>
      <c r="E4" s="84"/>
      <c r="F4" s="84"/>
      <c r="G4" s="84"/>
      <c r="H4" s="84"/>
      <c r="I4" s="84"/>
      <c r="J4" s="84"/>
      <c r="K4" s="84"/>
      <c r="L4" s="84"/>
      <c r="M4" s="84"/>
    </row>
    <row r="5" spans="1:13" s="85" customFormat="1" ht="16.5" customHeight="1" x14ac:dyDescent="0.25">
      <c r="A5" s="110" t="s">
        <v>129</v>
      </c>
      <c r="B5" s="84"/>
      <c r="C5" s="84"/>
      <c r="D5" s="84"/>
      <c r="E5" s="84"/>
      <c r="F5" s="84"/>
      <c r="G5" s="84"/>
      <c r="H5" s="84"/>
      <c r="I5" s="84"/>
      <c r="J5" s="84"/>
      <c r="K5" s="84"/>
      <c r="L5" s="84"/>
      <c r="M5" s="84"/>
    </row>
    <row r="6" spans="1:13" s="85" customFormat="1" ht="9.75" customHeight="1" x14ac:dyDescent="0.25">
      <c r="A6" s="86"/>
      <c r="B6" s="86"/>
      <c r="C6" s="86"/>
      <c r="D6" s="110"/>
      <c r="E6" s="86"/>
      <c r="F6" s="86"/>
      <c r="G6" s="86"/>
      <c r="H6" s="86"/>
      <c r="I6" s="86"/>
      <c r="J6" s="86"/>
      <c r="K6" s="86"/>
      <c r="L6" s="86"/>
      <c r="M6" s="86"/>
    </row>
    <row r="7" spans="1:13" s="111" customFormat="1" ht="71.25" customHeight="1" x14ac:dyDescent="0.25">
      <c r="A7" s="277" t="s">
        <v>250</v>
      </c>
      <c r="B7" s="277"/>
      <c r="C7" s="107"/>
      <c r="D7" s="107"/>
      <c r="E7" s="107"/>
      <c r="F7" s="107"/>
      <c r="G7" s="109"/>
      <c r="H7" s="109"/>
      <c r="I7" s="149"/>
      <c r="J7" s="149"/>
      <c r="K7" s="149"/>
      <c r="L7" s="149"/>
      <c r="M7" s="149"/>
    </row>
    <row r="8" spans="1:13" ht="9.75" customHeight="1" x14ac:dyDescent="0.2">
      <c r="A8" s="112"/>
      <c r="B8" s="113"/>
      <c r="C8" s="114"/>
      <c r="D8" s="114"/>
      <c r="E8" s="113"/>
      <c r="F8" s="113"/>
      <c r="G8" s="113"/>
      <c r="H8" s="113"/>
      <c r="I8" s="113"/>
      <c r="J8" s="113"/>
      <c r="K8" s="113"/>
      <c r="L8" s="113"/>
      <c r="M8" s="113"/>
    </row>
    <row r="9" spans="1:13" ht="15.75" x14ac:dyDescent="0.2">
      <c r="A9" s="115"/>
      <c r="B9" s="116"/>
      <c r="C9" s="278">
        <v>1</v>
      </c>
      <c r="D9" s="278"/>
      <c r="E9" s="278">
        <v>2</v>
      </c>
      <c r="F9" s="278"/>
      <c r="G9" s="278">
        <v>3</v>
      </c>
      <c r="H9" s="278"/>
      <c r="I9" s="278">
        <v>4</v>
      </c>
      <c r="J9" s="278"/>
      <c r="K9" s="278">
        <v>5</v>
      </c>
      <c r="L9" s="278"/>
      <c r="M9" s="246"/>
    </row>
    <row r="10" spans="1:13" ht="53.25" customHeight="1" x14ac:dyDescent="0.2">
      <c r="A10" s="280" t="s">
        <v>0</v>
      </c>
      <c r="B10" s="282" t="s">
        <v>107</v>
      </c>
      <c r="C10" s="279" t="s">
        <v>251</v>
      </c>
      <c r="D10" s="279"/>
      <c r="E10" s="279" t="s">
        <v>252</v>
      </c>
      <c r="F10" s="279"/>
      <c r="G10" s="279" t="s">
        <v>253</v>
      </c>
      <c r="H10" s="279"/>
      <c r="I10" s="279" t="s">
        <v>254</v>
      </c>
      <c r="J10" s="279"/>
      <c r="K10" s="279" t="s">
        <v>317</v>
      </c>
      <c r="L10" s="279"/>
      <c r="M10" s="247"/>
    </row>
    <row r="11" spans="1:13" ht="27" customHeight="1" x14ac:dyDescent="0.2">
      <c r="A11" s="281"/>
      <c r="B11" s="283"/>
      <c r="C11" s="117" t="s">
        <v>108</v>
      </c>
      <c r="D11" s="118" t="s">
        <v>109</v>
      </c>
      <c r="E11" s="117" t="s">
        <v>108</v>
      </c>
      <c r="F11" s="118" t="s">
        <v>109</v>
      </c>
      <c r="G11" s="117" t="s">
        <v>108</v>
      </c>
      <c r="H11" s="118" t="s">
        <v>109</v>
      </c>
      <c r="I11" s="117" t="s">
        <v>108</v>
      </c>
      <c r="J11" s="118" t="s">
        <v>109</v>
      </c>
      <c r="K11" s="117" t="s">
        <v>108</v>
      </c>
      <c r="L11" s="118" t="s">
        <v>109</v>
      </c>
      <c r="M11" s="233"/>
    </row>
    <row r="12" spans="1:13" ht="14.45" customHeight="1" x14ac:dyDescent="0.2">
      <c r="A12" s="108">
        <v>2.2000000000000002</v>
      </c>
      <c r="B12" s="119" t="s">
        <v>130</v>
      </c>
      <c r="C12" s="120"/>
      <c r="D12" s="120"/>
      <c r="E12" s="120"/>
      <c r="F12" s="120"/>
      <c r="G12" s="120"/>
      <c r="H12" s="120"/>
      <c r="I12" s="120"/>
      <c r="J12" s="120"/>
      <c r="K12" s="120"/>
      <c r="L12" s="120"/>
      <c r="M12" s="248"/>
    </row>
    <row r="13" spans="1:13" ht="28.5" customHeight="1" x14ac:dyDescent="0.2">
      <c r="A13" s="121"/>
      <c r="B13" s="122" t="s">
        <v>324</v>
      </c>
      <c r="C13" s="118" t="s">
        <v>111</v>
      </c>
      <c r="D13" s="123" t="s">
        <v>131</v>
      </c>
      <c r="E13" s="118" t="s">
        <v>111</v>
      </c>
      <c r="F13" s="123" t="s">
        <v>131</v>
      </c>
      <c r="G13" s="118" t="s">
        <v>111</v>
      </c>
      <c r="H13" s="123" t="s">
        <v>131</v>
      </c>
      <c r="I13" s="118" t="s">
        <v>111</v>
      </c>
      <c r="J13" s="123" t="s">
        <v>131</v>
      </c>
      <c r="K13" s="118" t="s">
        <v>111</v>
      </c>
      <c r="L13" s="123" t="s">
        <v>131</v>
      </c>
      <c r="M13" s="249"/>
    </row>
    <row r="14" spans="1:13" ht="24.75" customHeight="1" x14ac:dyDescent="0.2">
      <c r="A14" s="121"/>
      <c r="B14" s="124" t="s">
        <v>146</v>
      </c>
      <c r="C14" s="118" t="s">
        <v>111</v>
      </c>
      <c r="D14" s="123" t="s">
        <v>131</v>
      </c>
      <c r="E14" s="118" t="s">
        <v>111</v>
      </c>
      <c r="F14" s="123" t="s">
        <v>131</v>
      </c>
      <c r="G14" s="118" t="s">
        <v>111</v>
      </c>
      <c r="H14" s="123" t="s">
        <v>131</v>
      </c>
      <c r="I14" s="118" t="s">
        <v>111</v>
      </c>
      <c r="J14" s="123" t="s">
        <v>131</v>
      </c>
      <c r="K14" s="118" t="s">
        <v>111</v>
      </c>
      <c r="L14" s="123" t="s">
        <v>131</v>
      </c>
      <c r="M14" s="249"/>
    </row>
    <row r="15" spans="1:13" ht="24.75" customHeight="1" x14ac:dyDescent="0.2">
      <c r="A15" s="121"/>
      <c r="B15" s="124" t="s">
        <v>325</v>
      </c>
      <c r="C15" s="118" t="s">
        <v>111</v>
      </c>
      <c r="D15" s="123" t="s">
        <v>131</v>
      </c>
      <c r="E15" s="118" t="s">
        <v>111</v>
      </c>
      <c r="F15" s="123" t="s">
        <v>131</v>
      </c>
      <c r="G15" s="118" t="s">
        <v>111</v>
      </c>
      <c r="H15" s="123" t="s">
        <v>131</v>
      </c>
      <c r="I15" s="118" t="s">
        <v>111</v>
      </c>
      <c r="J15" s="123" t="s">
        <v>131</v>
      </c>
      <c r="K15" s="118" t="s">
        <v>111</v>
      </c>
      <c r="L15" s="123" t="s">
        <v>131</v>
      </c>
      <c r="M15" s="249"/>
    </row>
    <row r="16" spans="1:13" ht="24.75" customHeight="1" x14ac:dyDescent="0.2">
      <c r="A16" s="108"/>
      <c r="B16" s="124" t="s">
        <v>326</v>
      </c>
      <c r="C16" s="118" t="s">
        <v>111</v>
      </c>
      <c r="D16" s="123" t="s">
        <v>131</v>
      </c>
      <c r="E16" s="118" t="s">
        <v>111</v>
      </c>
      <c r="F16" s="123" t="s">
        <v>131</v>
      </c>
      <c r="G16" s="118" t="s">
        <v>111</v>
      </c>
      <c r="H16" s="123" t="s">
        <v>131</v>
      </c>
      <c r="I16" s="118" t="s">
        <v>111</v>
      </c>
      <c r="J16" s="123" t="s">
        <v>131</v>
      </c>
      <c r="K16" s="118" t="s">
        <v>111</v>
      </c>
      <c r="L16" s="123" t="s">
        <v>131</v>
      </c>
      <c r="M16" s="249"/>
    </row>
    <row r="17" spans="1:13" ht="24.75" customHeight="1" x14ac:dyDescent="0.2">
      <c r="A17" s="108"/>
      <c r="B17" s="124" t="s">
        <v>327</v>
      </c>
      <c r="C17" s="118" t="s">
        <v>111</v>
      </c>
      <c r="D17" s="123" t="s">
        <v>131</v>
      </c>
      <c r="E17" s="118" t="s">
        <v>111</v>
      </c>
      <c r="F17" s="123" t="s">
        <v>131</v>
      </c>
      <c r="G17" s="118" t="s">
        <v>111</v>
      </c>
      <c r="H17" s="123" t="s">
        <v>131</v>
      </c>
      <c r="I17" s="118" t="s">
        <v>111</v>
      </c>
      <c r="J17" s="123" t="s">
        <v>131</v>
      </c>
      <c r="K17" s="118" t="s">
        <v>111</v>
      </c>
      <c r="L17" s="123" t="s">
        <v>131</v>
      </c>
      <c r="M17" s="249"/>
    </row>
    <row r="18" spans="1:13" ht="24.75" customHeight="1" x14ac:dyDescent="0.2">
      <c r="A18" s="108"/>
      <c r="B18" s="124" t="s">
        <v>328</v>
      </c>
      <c r="C18" s="118" t="s">
        <v>111</v>
      </c>
      <c r="D18" s="123" t="s">
        <v>131</v>
      </c>
      <c r="E18" s="118" t="s">
        <v>111</v>
      </c>
      <c r="F18" s="123" t="s">
        <v>131</v>
      </c>
      <c r="G18" s="118" t="s">
        <v>111</v>
      </c>
      <c r="H18" s="123" t="s">
        <v>131</v>
      </c>
      <c r="I18" s="118" t="s">
        <v>111</v>
      </c>
      <c r="J18" s="123" t="s">
        <v>131</v>
      </c>
      <c r="K18" s="118" t="s">
        <v>111</v>
      </c>
      <c r="L18" s="123" t="s">
        <v>131</v>
      </c>
      <c r="M18" s="249"/>
    </row>
    <row r="19" spans="1:13" ht="24" customHeight="1" thickBot="1" x14ac:dyDescent="0.25">
      <c r="A19" s="125"/>
      <c r="B19" s="126"/>
      <c r="C19" s="118"/>
      <c r="D19" s="127"/>
      <c r="E19" s="118"/>
      <c r="F19" s="127"/>
      <c r="G19" s="118"/>
      <c r="H19" s="127"/>
      <c r="I19" s="118"/>
      <c r="J19" s="127"/>
      <c r="K19" s="118"/>
      <c r="L19" s="127"/>
      <c r="M19" s="250"/>
    </row>
    <row r="20" spans="1:13" s="92" customFormat="1" ht="19.5" customHeight="1" thickBot="1" x14ac:dyDescent="0.3">
      <c r="A20" s="271" t="s">
        <v>113</v>
      </c>
      <c r="B20" s="272"/>
      <c r="C20" s="275" t="s">
        <v>132</v>
      </c>
      <c r="D20" s="276"/>
      <c r="E20" s="275" t="s">
        <v>132</v>
      </c>
      <c r="F20" s="276"/>
      <c r="G20" s="275" t="s">
        <v>132</v>
      </c>
      <c r="H20" s="276"/>
      <c r="I20" s="275" t="s">
        <v>132</v>
      </c>
      <c r="J20" s="276"/>
      <c r="K20" s="275" t="s">
        <v>132</v>
      </c>
      <c r="L20" s="276"/>
      <c r="M20" s="245"/>
    </row>
    <row r="22" spans="1:13" ht="25.5" customHeight="1" x14ac:dyDescent="0.2">
      <c r="B22" s="87" t="s">
        <v>114</v>
      </c>
      <c r="C22" s="128"/>
      <c r="D22" s="128"/>
      <c r="E22" s="128"/>
      <c r="F22" s="128"/>
      <c r="G22" s="128"/>
      <c r="H22" s="128"/>
      <c r="I22" s="128"/>
      <c r="J22" s="128"/>
      <c r="K22" s="128"/>
      <c r="L22" s="128"/>
      <c r="M22" s="128"/>
    </row>
    <row r="23" spans="1:13" ht="18.75" customHeight="1" x14ac:dyDescent="0.2">
      <c r="E23" s="129"/>
      <c r="G23" s="129"/>
      <c r="I23" s="129"/>
      <c r="K23" s="129"/>
    </row>
    <row r="24" spans="1:13" ht="15.75" x14ac:dyDescent="0.2">
      <c r="C24" s="96"/>
    </row>
    <row r="25" spans="1:13" ht="15.75" x14ac:dyDescent="0.2">
      <c r="B25" s="97" t="s">
        <v>133</v>
      </c>
      <c r="C25" s="96"/>
    </row>
    <row r="26" spans="1:13" ht="15.75" x14ac:dyDescent="0.25">
      <c r="B26" s="98" t="s">
        <v>116</v>
      </c>
      <c r="C26" s="96"/>
    </row>
    <row r="27" spans="1:13" ht="13.5" customHeight="1" x14ac:dyDescent="0.2">
      <c r="C27" s="94"/>
    </row>
    <row r="28" spans="1:13" ht="13.5" customHeight="1" x14ac:dyDescent="0.2">
      <c r="C28" s="94"/>
    </row>
    <row r="29" spans="1:13" ht="13.5" customHeight="1" x14ac:dyDescent="0.2">
      <c r="C29" s="94"/>
    </row>
    <row r="30" spans="1:13" ht="13.5" customHeight="1" x14ac:dyDescent="0.2">
      <c r="C30" s="94"/>
    </row>
    <row r="31" spans="1:13" ht="13.5" customHeight="1" x14ac:dyDescent="0.2">
      <c r="B31" s="97"/>
      <c r="C31" s="94"/>
    </row>
    <row r="32" spans="1:13" ht="13.5" customHeight="1" x14ac:dyDescent="0.25">
      <c r="B32" s="98"/>
      <c r="C32" s="94"/>
    </row>
    <row r="33" spans="1:13" ht="15.75" x14ac:dyDescent="0.25">
      <c r="B33" s="98"/>
      <c r="F33" s="90"/>
      <c r="H33" s="90"/>
      <c r="J33" s="90"/>
      <c r="L33" s="90"/>
      <c r="M33" s="90"/>
    </row>
    <row r="34" spans="1:13" x14ac:dyDescent="0.2">
      <c r="F34" s="90"/>
      <c r="H34" s="90"/>
      <c r="J34" s="90"/>
      <c r="L34" s="90"/>
      <c r="M34" s="90"/>
    </row>
    <row r="35" spans="1:13" s="94" customFormat="1" ht="15.75" x14ac:dyDescent="0.25">
      <c r="A35" s="93"/>
      <c r="C35" s="98"/>
    </row>
    <row r="36" spans="1:13" s="94" customFormat="1" ht="15.75" x14ac:dyDescent="0.25">
      <c r="A36" s="93"/>
      <c r="B36" s="98"/>
      <c r="C36" s="95"/>
      <c r="D36" s="95"/>
    </row>
    <row r="37" spans="1:13" s="94" customFormat="1" ht="15.75" x14ac:dyDescent="0.25">
      <c r="A37" s="93"/>
      <c r="B37" s="98"/>
      <c r="C37" s="95"/>
      <c r="D37" s="95"/>
    </row>
    <row r="38" spans="1:13" s="95" customFormat="1" ht="15.75" x14ac:dyDescent="0.25">
      <c r="A38" s="93"/>
      <c r="B38" s="98"/>
      <c r="E38" s="94"/>
      <c r="F38" s="94"/>
      <c r="G38" s="94"/>
      <c r="H38" s="94"/>
      <c r="I38" s="94"/>
      <c r="J38" s="94"/>
      <c r="K38" s="94"/>
      <c r="L38" s="94"/>
      <c r="M38" s="94"/>
    </row>
    <row r="39" spans="1:13" s="95" customFormat="1" x14ac:dyDescent="0.2">
      <c r="A39" s="93"/>
      <c r="B39" s="90"/>
      <c r="E39" s="94"/>
      <c r="F39" s="94"/>
      <c r="G39" s="94"/>
      <c r="H39" s="94"/>
      <c r="I39" s="94"/>
      <c r="J39" s="94"/>
      <c r="K39" s="94"/>
      <c r="L39" s="94"/>
      <c r="M39" s="94"/>
    </row>
    <row r="40" spans="1:13" s="95" customFormat="1" x14ac:dyDescent="0.2">
      <c r="A40" s="93"/>
      <c r="B40" s="90"/>
      <c r="E40" s="94"/>
      <c r="F40" s="94"/>
      <c r="G40" s="94"/>
      <c r="H40" s="94"/>
      <c r="I40" s="94"/>
      <c r="J40" s="94"/>
      <c r="K40" s="94"/>
      <c r="L40" s="94"/>
      <c r="M40" s="94"/>
    </row>
    <row r="41" spans="1:13" s="95" customFormat="1" x14ac:dyDescent="0.2">
      <c r="A41" s="93"/>
      <c r="B41" s="90"/>
      <c r="E41" s="94"/>
      <c r="F41" s="94"/>
      <c r="G41" s="94"/>
      <c r="H41" s="94"/>
      <c r="I41" s="94"/>
      <c r="J41" s="94"/>
      <c r="K41" s="94"/>
      <c r="L41" s="94"/>
      <c r="M41" s="94"/>
    </row>
  </sheetData>
  <mergeCells count="19">
    <mergeCell ref="I9:J9"/>
    <mergeCell ref="I10:J10"/>
    <mergeCell ref="I20:J20"/>
    <mergeCell ref="K9:L9"/>
    <mergeCell ref="K10:L10"/>
    <mergeCell ref="K20:L20"/>
    <mergeCell ref="G20:H20"/>
    <mergeCell ref="A7:B7"/>
    <mergeCell ref="C9:D9"/>
    <mergeCell ref="E9:F9"/>
    <mergeCell ref="G9:H9"/>
    <mergeCell ref="G10:H10"/>
    <mergeCell ref="A20:B20"/>
    <mergeCell ref="C20:D20"/>
    <mergeCell ref="E20:F20"/>
    <mergeCell ref="A10:A11"/>
    <mergeCell ref="B10:B11"/>
    <mergeCell ref="C10:D10"/>
    <mergeCell ref="E10:F10"/>
  </mergeCells>
  <conditionalFormatting sqref="C20:D20">
    <cfRule type="cellIs" dxfId="174" priority="64" operator="equal">
      <formula>"NO HABIL"</formula>
    </cfRule>
  </conditionalFormatting>
  <conditionalFormatting sqref="C13:D14 C15:C16">
    <cfRule type="cellIs" dxfId="173" priority="63" operator="equal">
      <formula>"NO"</formula>
    </cfRule>
  </conditionalFormatting>
  <conditionalFormatting sqref="C17:C18">
    <cfRule type="cellIs" dxfId="172" priority="62" operator="equal">
      <formula>"NO"</formula>
    </cfRule>
  </conditionalFormatting>
  <conditionalFormatting sqref="D15:D18">
    <cfRule type="cellIs" dxfId="171" priority="61" operator="equal">
      <formula>"NO"</formula>
    </cfRule>
  </conditionalFormatting>
  <conditionalFormatting sqref="E20:F20">
    <cfRule type="cellIs" dxfId="170" priority="60" operator="equal">
      <formula>"NO HABIL"</formula>
    </cfRule>
  </conditionalFormatting>
  <conditionalFormatting sqref="E13:F14 E15:E16">
    <cfRule type="cellIs" dxfId="169" priority="59" operator="equal">
      <formula>"NO"</formula>
    </cfRule>
  </conditionalFormatting>
  <conditionalFormatting sqref="E17:E18">
    <cfRule type="cellIs" dxfId="168" priority="58" operator="equal">
      <formula>"NO"</formula>
    </cfRule>
  </conditionalFormatting>
  <conditionalFormatting sqref="F15:F18">
    <cfRule type="cellIs" dxfId="167" priority="57" operator="equal">
      <formula>"NO"</formula>
    </cfRule>
  </conditionalFormatting>
  <conditionalFormatting sqref="G20:H20">
    <cfRule type="cellIs" dxfId="166" priority="24" operator="equal">
      <formula>"NO HABIL"</formula>
    </cfRule>
  </conditionalFormatting>
  <conditionalFormatting sqref="G13:H14 G15:G16">
    <cfRule type="cellIs" dxfId="165" priority="23" operator="equal">
      <formula>"NO"</formula>
    </cfRule>
  </conditionalFormatting>
  <conditionalFormatting sqref="G17:G18">
    <cfRule type="cellIs" dxfId="164" priority="22" operator="equal">
      <formula>"NO"</formula>
    </cfRule>
  </conditionalFormatting>
  <conditionalFormatting sqref="H15:H18">
    <cfRule type="cellIs" dxfId="163" priority="21" operator="equal">
      <formula>"NO"</formula>
    </cfRule>
  </conditionalFormatting>
  <conditionalFormatting sqref="I20:J20 M20">
    <cfRule type="cellIs" dxfId="162" priority="8" operator="equal">
      <formula>"NO HABIL"</formula>
    </cfRule>
  </conditionalFormatting>
  <conditionalFormatting sqref="I13:J14 I15:I16 M13:M14">
    <cfRule type="cellIs" dxfId="161" priority="7" operator="equal">
      <formula>"NO"</formula>
    </cfRule>
  </conditionalFormatting>
  <conditionalFormatting sqref="I17:I18">
    <cfRule type="cellIs" dxfId="160" priority="6" operator="equal">
      <formula>"NO"</formula>
    </cfRule>
  </conditionalFormatting>
  <conditionalFormatting sqref="J15:J18 M15:M18">
    <cfRule type="cellIs" dxfId="159" priority="5" operator="equal">
      <formula>"NO"</formula>
    </cfRule>
  </conditionalFormatting>
  <conditionalFormatting sqref="K20:L20">
    <cfRule type="cellIs" dxfId="158" priority="4" operator="equal">
      <formula>"NO HABIL"</formula>
    </cfRule>
  </conditionalFormatting>
  <conditionalFormatting sqref="K13:L14 K15:K16">
    <cfRule type="cellIs" dxfId="157" priority="3" operator="equal">
      <formula>"NO"</formula>
    </cfRule>
  </conditionalFormatting>
  <conditionalFormatting sqref="K17:K18">
    <cfRule type="cellIs" dxfId="156" priority="2" operator="equal">
      <formula>"NO"</formula>
    </cfRule>
  </conditionalFormatting>
  <conditionalFormatting sqref="L15:L18">
    <cfRule type="cellIs" dxfId="155" priority="1" operator="equal">
      <formula>"NO"</formula>
    </cfRule>
  </conditionalFormatting>
  <pageMargins left="0.59055118110236227" right="0.39370078740157483" top="0.51181102362204722" bottom="0.51181102362204722" header="0.31496062992125984" footer="0.31496062992125984"/>
  <pageSetup scale="9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X69"/>
  <sheetViews>
    <sheetView tabSelected="1" view="pageBreakPreview" topLeftCell="A4" zoomScale="80" zoomScaleNormal="80" zoomScaleSheetLayoutView="80" zoomScalePageLayoutView="70" workbookViewId="0">
      <selection activeCell="F50" sqref="F50"/>
    </sheetView>
  </sheetViews>
  <sheetFormatPr baseColWidth="10" defaultColWidth="11.42578125" defaultRowHeight="12.75" x14ac:dyDescent="0.2"/>
  <cols>
    <col min="1" max="1" width="10.42578125" style="93" customWidth="1"/>
    <col min="2" max="2" width="77" style="94" customWidth="1"/>
    <col min="3" max="3" width="15.7109375" style="95" customWidth="1"/>
    <col min="4" max="4" width="30.7109375" style="95" customWidth="1"/>
    <col min="5" max="5" width="15.7109375" style="94" customWidth="1"/>
    <col min="6" max="6" width="30.7109375" style="94" customWidth="1"/>
    <col min="7" max="7" width="15.7109375" style="94" customWidth="1"/>
    <col min="8" max="8" width="30.7109375" style="94" customWidth="1"/>
    <col min="9" max="9" width="15.7109375" style="94" customWidth="1"/>
    <col min="10" max="10" width="30.7109375" style="94" customWidth="1"/>
    <col min="11" max="11" width="15.7109375" style="94" customWidth="1"/>
    <col min="12" max="12" width="30.7109375" style="94" customWidth="1"/>
    <col min="13" max="13" width="16.28515625" style="90" bestFit="1" customWidth="1"/>
    <col min="14" max="14" width="11.42578125" style="90"/>
    <col min="15" max="15" width="16.28515625" style="90" bestFit="1" customWidth="1"/>
    <col min="16" max="16384" width="11.42578125" style="90"/>
  </cols>
  <sheetData>
    <row r="1" spans="1:12" s="85" customFormat="1" ht="17.25" customHeight="1" x14ac:dyDescent="0.25">
      <c r="A1" s="84" t="s">
        <v>104</v>
      </c>
      <c r="B1" s="84"/>
      <c r="C1" s="84"/>
      <c r="D1" s="84"/>
      <c r="E1" s="84"/>
      <c r="F1" s="84"/>
      <c r="G1" s="84"/>
      <c r="H1" s="84"/>
      <c r="I1" s="84"/>
      <c r="J1" s="84"/>
      <c r="K1" s="84"/>
      <c r="L1" s="84"/>
    </row>
    <row r="2" spans="1:12" s="85" customFormat="1" ht="17.25" customHeight="1" x14ac:dyDescent="0.25">
      <c r="A2" s="84" t="s">
        <v>105</v>
      </c>
      <c r="B2" s="84"/>
      <c r="C2" s="84"/>
      <c r="D2" s="84"/>
      <c r="E2" s="84"/>
      <c r="F2" s="84"/>
      <c r="G2" s="84"/>
      <c r="H2" s="84"/>
      <c r="I2" s="84"/>
      <c r="J2" s="84"/>
      <c r="K2" s="84"/>
      <c r="L2" s="84"/>
    </row>
    <row r="3" spans="1:12" s="85" customFormat="1" ht="8.25" customHeight="1" x14ac:dyDescent="0.25">
      <c r="A3" s="86"/>
      <c r="B3" s="86"/>
      <c r="C3" s="86"/>
      <c r="D3" s="86"/>
      <c r="E3" s="86"/>
      <c r="F3" s="86"/>
      <c r="G3" s="86"/>
      <c r="H3" s="86"/>
      <c r="I3" s="86"/>
      <c r="J3" s="86"/>
      <c r="K3" s="86"/>
      <c r="L3" s="86"/>
    </row>
    <row r="4" spans="1:12" s="85" customFormat="1" ht="17.25" customHeight="1" x14ac:dyDescent="0.25">
      <c r="A4" s="84" t="s">
        <v>290</v>
      </c>
      <c r="B4" s="84"/>
      <c r="C4" s="84"/>
      <c r="D4" s="84"/>
      <c r="E4" s="84"/>
      <c r="F4" s="84"/>
      <c r="G4" s="84"/>
      <c r="H4" s="84"/>
      <c r="I4" s="84"/>
      <c r="J4" s="84"/>
      <c r="K4" s="84"/>
      <c r="L4" s="84"/>
    </row>
    <row r="5" spans="1:12" s="85" customFormat="1" ht="16.5" customHeight="1" x14ac:dyDescent="0.25">
      <c r="A5" s="84" t="s">
        <v>122</v>
      </c>
      <c r="B5" s="84"/>
      <c r="C5" s="84"/>
      <c r="D5" s="84"/>
      <c r="E5" s="84"/>
      <c r="F5" s="84"/>
      <c r="G5" s="84"/>
      <c r="H5" s="84"/>
      <c r="I5" s="84"/>
      <c r="J5" s="84"/>
      <c r="K5" s="84"/>
      <c r="L5" s="84"/>
    </row>
    <row r="6" spans="1:12" s="85" customFormat="1" ht="9.75" customHeight="1" x14ac:dyDescent="0.25">
      <c r="A6" s="86"/>
      <c r="B6" s="86"/>
      <c r="C6" s="86"/>
      <c r="D6" s="86"/>
      <c r="E6" s="86"/>
      <c r="F6" s="86"/>
      <c r="G6" s="86"/>
      <c r="H6" s="86"/>
      <c r="I6" s="86"/>
      <c r="J6" s="86"/>
      <c r="K6" s="86"/>
      <c r="L6" s="86"/>
    </row>
    <row r="7" spans="1:12" s="85" customFormat="1" ht="85.5" customHeight="1" x14ac:dyDescent="0.25">
      <c r="A7" s="284" t="s">
        <v>250</v>
      </c>
      <c r="B7" s="284"/>
      <c r="C7" s="149"/>
      <c r="D7" s="149"/>
      <c r="E7" s="149"/>
      <c r="F7" s="149"/>
      <c r="G7" s="149"/>
      <c r="H7" s="149"/>
      <c r="I7" s="149"/>
      <c r="J7" s="149"/>
      <c r="K7" s="149"/>
      <c r="L7" s="149"/>
    </row>
    <row r="8" spans="1:12" s="85" customFormat="1" ht="15.75" x14ac:dyDescent="0.25">
      <c r="A8" s="88"/>
      <c r="B8" s="88"/>
      <c r="C8" s="89"/>
      <c r="D8" s="89"/>
      <c r="E8" s="89"/>
      <c r="F8" s="89"/>
      <c r="G8" s="89"/>
      <c r="H8" s="89"/>
      <c r="I8" s="89"/>
      <c r="J8" s="89"/>
      <c r="K8" s="89"/>
      <c r="L8" s="89"/>
    </row>
    <row r="9" spans="1:12" x14ac:dyDescent="0.2">
      <c r="A9" s="252" t="s">
        <v>0</v>
      </c>
      <c r="B9" s="252" t="s">
        <v>106</v>
      </c>
      <c r="C9" s="285">
        <v>1</v>
      </c>
      <c r="D9" s="285"/>
      <c r="E9" s="285">
        <v>2</v>
      </c>
      <c r="F9" s="285"/>
      <c r="G9" s="285">
        <v>3</v>
      </c>
      <c r="H9" s="285"/>
      <c r="I9" s="285">
        <v>4</v>
      </c>
      <c r="J9" s="285"/>
      <c r="K9" s="285">
        <v>5</v>
      </c>
      <c r="L9" s="285"/>
    </row>
    <row r="10" spans="1:12" ht="39.950000000000003" customHeight="1" x14ac:dyDescent="0.2">
      <c r="A10" s="253"/>
      <c r="B10" s="254"/>
      <c r="C10" s="286" t="s">
        <v>251</v>
      </c>
      <c r="D10" s="286"/>
      <c r="E10" s="286" t="s">
        <v>252</v>
      </c>
      <c r="F10" s="286"/>
      <c r="G10" s="286" t="s">
        <v>253</v>
      </c>
      <c r="H10" s="286"/>
      <c r="I10" s="286" t="s">
        <v>254</v>
      </c>
      <c r="J10" s="286"/>
      <c r="K10" s="286" t="s">
        <v>317</v>
      </c>
      <c r="L10" s="286"/>
    </row>
    <row r="11" spans="1:12" ht="39.950000000000003" customHeight="1" x14ac:dyDescent="0.2">
      <c r="A11" s="254"/>
      <c r="B11" s="174" t="s">
        <v>107</v>
      </c>
      <c r="C11" s="174" t="s">
        <v>108</v>
      </c>
      <c r="D11" s="175" t="s">
        <v>109</v>
      </c>
      <c r="E11" s="174" t="s">
        <v>108</v>
      </c>
      <c r="F11" s="175" t="s">
        <v>109</v>
      </c>
      <c r="G11" s="174" t="s">
        <v>108</v>
      </c>
      <c r="H11" s="175" t="s">
        <v>109</v>
      </c>
      <c r="I11" s="174" t="s">
        <v>108</v>
      </c>
      <c r="J11" s="175" t="s">
        <v>109</v>
      </c>
      <c r="K11" s="174" t="s">
        <v>108</v>
      </c>
      <c r="L11" s="175" t="s">
        <v>109</v>
      </c>
    </row>
    <row r="12" spans="1:12" ht="24.95" customHeight="1" x14ac:dyDescent="0.2">
      <c r="A12" s="147" t="s">
        <v>124</v>
      </c>
      <c r="B12" s="176" t="s">
        <v>110</v>
      </c>
      <c r="C12" s="177"/>
      <c r="D12" s="177"/>
      <c r="E12" s="177"/>
      <c r="F12" s="177"/>
      <c r="G12" s="177"/>
      <c r="H12" s="177"/>
      <c r="I12" s="177"/>
      <c r="J12" s="177"/>
      <c r="K12" s="177"/>
      <c r="L12" s="177"/>
    </row>
    <row r="13" spans="1:12" ht="351" customHeight="1" x14ac:dyDescent="0.2">
      <c r="A13" s="178" t="s">
        <v>125</v>
      </c>
      <c r="B13" s="179" t="s">
        <v>291</v>
      </c>
      <c r="C13" s="139" t="str">
        <f>+C14</f>
        <v>SI</v>
      </c>
      <c r="D13" s="180" t="s">
        <v>301</v>
      </c>
      <c r="E13" s="139" t="str">
        <f>+E14</f>
        <v>SI</v>
      </c>
      <c r="F13" s="180" t="s">
        <v>311</v>
      </c>
      <c r="G13" s="139" t="str">
        <f>+G14</f>
        <v>SI</v>
      </c>
      <c r="H13" s="180" t="s">
        <v>315</v>
      </c>
      <c r="I13" s="139" t="str">
        <f>+I14</f>
        <v>SI</v>
      </c>
      <c r="J13" s="180" t="s">
        <v>323</v>
      </c>
      <c r="K13" s="139" t="str">
        <f>+K14</f>
        <v>SI</v>
      </c>
      <c r="L13" s="180" t="s">
        <v>318</v>
      </c>
    </row>
    <row r="14" spans="1:12" s="85" customFormat="1" ht="48.75" customHeight="1" x14ac:dyDescent="0.25">
      <c r="A14" s="148" t="s">
        <v>126</v>
      </c>
      <c r="B14" s="181" t="s">
        <v>292</v>
      </c>
      <c r="C14" s="139" t="str">
        <f>+IF(D14&gt;=VTE!$D$6,"SI","NO")</f>
        <v>SI</v>
      </c>
      <c r="D14" s="182">
        <f>+VTE!G6</f>
        <v>367800407</v>
      </c>
      <c r="E14" s="139" t="str">
        <f>+IF(F14&gt;=VTE!$D$6,"SI","NO")</f>
        <v>SI</v>
      </c>
      <c r="F14" s="183">
        <f>+VTE!K6</f>
        <v>191560056</v>
      </c>
      <c r="G14" s="139" t="str">
        <f>+IF(H14&gt;=VTE!$D$6,"SI","NO")</f>
        <v>SI</v>
      </c>
      <c r="H14" s="183">
        <f>+VTE!O6</f>
        <v>893577116</v>
      </c>
      <c r="I14" s="139" t="str">
        <f>+IF(J14&gt;=VTE!$D$6,"SI","NO")</f>
        <v>SI</v>
      </c>
      <c r="J14" s="183">
        <f>+VTE!S6</f>
        <v>268223934</v>
      </c>
      <c r="K14" s="139" t="str">
        <f>+IF(L14&gt;=VTE!$D$6,"SI","NO")</f>
        <v>SI</v>
      </c>
      <c r="L14" s="183">
        <f>+VTE!W6</f>
        <v>999106838</v>
      </c>
    </row>
    <row r="15" spans="1:12" s="85" customFormat="1" ht="98.25" customHeight="1" x14ac:dyDescent="0.25">
      <c r="A15" s="148" t="s">
        <v>125</v>
      </c>
      <c r="B15" s="184" t="s">
        <v>293</v>
      </c>
      <c r="C15" s="185" t="s">
        <v>111</v>
      </c>
      <c r="D15" s="185" t="s">
        <v>112</v>
      </c>
      <c r="E15" s="185" t="s">
        <v>112</v>
      </c>
      <c r="F15" s="185" t="s">
        <v>112</v>
      </c>
      <c r="G15" s="185" t="s">
        <v>111</v>
      </c>
      <c r="H15" s="186" t="s">
        <v>112</v>
      </c>
      <c r="I15" s="185" t="s">
        <v>112</v>
      </c>
      <c r="J15" s="185" t="s">
        <v>112</v>
      </c>
      <c r="K15" s="185" t="s">
        <v>112</v>
      </c>
      <c r="L15" s="185" t="s">
        <v>112</v>
      </c>
    </row>
    <row r="16" spans="1:12" ht="24.95" customHeight="1" x14ac:dyDescent="0.2">
      <c r="A16" s="147" t="s">
        <v>257</v>
      </c>
      <c r="B16" s="187" t="s">
        <v>258</v>
      </c>
      <c r="C16" s="188"/>
      <c r="D16" s="188"/>
      <c r="E16" s="188"/>
      <c r="F16" s="188"/>
      <c r="G16" s="188"/>
      <c r="H16" s="188"/>
      <c r="I16" s="188"/>
      <c r="J16" s="188"/>
      <c r="K16" s="188"/>
      <c r="L16" s="188"/>
    </row>
    <row r="17" spans="1:24" ht="81.75" customHeight="1" x14ac:dyDescent="0.2">
      <c r="A17" s="287"/>
      <c r="B17" s="179" t="s">
        <v>259</v>
      </c>
      <c r="C17" s="139" t="s">
        <v>111</v>
      </c>
      <c r="D17" s="139" t="s">
        <v>307</v>
      </c>
      <c r="E17" s="139" t="s">
        <v>111</v>
      </c>
      <c r="F17" s="139" t="s">
        <v>302</v>
      </c>
      <c r="G17" s="139" t="s">
        <v>111</v>
      </c>
      <c r="H17" s="139" t="s">
        <v>314</v>
      </c>
      <c r="I17" s="139" t="s">
        <v>111</v>
      </c>
      <c r="J17" s="139" t="s">
        <v>312</v>
      </c>
      <c r="K17" s="139" t="s">
        <v>111</v>
      </c>
      <c r="L17" s="139" t="s">
        <v>319</v>
      </c>
    </row>
    <row r="18" spans="1:24" ht="120" customHeight="1" x14ac:dyDescent="0.2">
      <c r="A18" s="288"/>
      <c r="B18" s="179" t="s">
        <v>294</v>
      </c>
      <c r="C18" s="139" t="s">
        <v>111</v>
      </c>
      <c r="D18" s="139" t="s">
        <v>308</v>
      </c>
      <c r="E18" s="139" t="s">
        <v>111</v>
      </c>
      <c r="F18" s="139" t="s">
        <v>303</v>
      </c>
      <c r="G18" s="139" t="s">
        <v>111</v>
      </c>
      <c r="H18" s="139" t="s">
        <v>312</v>
      </c>
      <c r="I18" s="139" t="s">
        <v>111</v>
      </c>
      <c r="J18" s="139" t="s">
        <v>312</v>
      </c>
      <c r="K18" s="139" t="s">
        <v>111</v>
      </c>
      <c r="L18" s="139" t="s">
        <v>320</v>
      </c>
    </row>
    <row r="19" spans="1:24" ht="100.5" customHeight="1" x14ac:dyDescent="0.2">
      <c r="A19" s="289"/>
      <c r="B19" s="179" t="s">
        <v>295</v>
      </c>
      <c r="C19" s="139" t="s">
        <v>111</v>
      </c>
      <c r="D19" s="139" t="s">
        <v>260</v>
      </c>
      <c r="E19" s="139" t="s">
        <v>111</v>
      </c>
      <c r="F19" s="139" t="s">
        <v>304</v>
      </c>
      <c r="G19" s="139" t="s">
        <v>111</v>
      </c>
      <c r="H19" s="139" t="s">
        <v>313</v>
      </c>
      <c r="I19" s="139" t="s">
        <v>111</v>
      </c>
      <c r="J19" s="139" t="s">
        <v>304</v>
      </c>
      <c r="K19" s="139" t="s">
        <v>111</v>
      </c>
      <c r="L19" s="139" t="s">
        <v>321</v>
      </c>
    </row>
    <row r="20" spans="1:24" ht="100.5" customHeight="1" x14ac:dyDescent="0.2">
      <c r="A20" s="189"/>
      <c r="B20" s="179" t="s">
        <v>296</v>
      </c>
      <c r="C20" s="139" t="s">
        <v>111</v>
      </c>
      <c r="D20" s="139" t="s">
        <v>309</v>
      </c>
      <c r="E20" s="139" t="s">
        <v>111</v>
      </c>
      <c r="F20" s="139" t="s">
        <v>305</v>
      </c>
      <c r="G20" s="139" t="s">
        <v>111</v>
      </c>
      <c r="H20" s="139" t="s">
        <v>261</v>
      </c>
      <c r="I20" s="139" t="s">
        <v>111</v>
      </c>
      <c r="J20" s="139" t="s">
        <v>316</v>
      </c>
      <c r="K20" s="139" t="s">
        <v>111</v>
      </c>
      <c r="L20" s="139" t="s">
        <v>322</v>
      </c>
    </row>
    <row r="21" spans="1:24" ht="24.95" customHeight="1" x14ac:dyDescent="0.2">
      <c r="A21" s="147" t="s">
        <v>262</v>
      </c>
      <c r="B21" s="187" t="s">
        <v>263</v>
      </c>
      <c r="C21" s="188"/>
      <c r="D21" s="188"/>
      <c r="E21" s="188"/>
      <c r="F21" s="188"/>
      <c r="G21" s="188"/>
      <c r="H21" s="188"/>
      <c r="I21" s="188"/>
      <c r="J21" s="188"/>
      <c r="K21" s="188"/>
      <c r="L21" s="188"/>
    </row>
    <row r="22" spans="1:24" ht="48.75" customHeight="1" x14ac:dyDescent="0.2">
      <c r="A22" s="174"/>
      <c r="B22" s="190" t="s">
        <v>264</v>
      </c>
      <c r="C22" s="139" t="s">
        <v>111</v>
      </c>
      <c r="D22" s="142">
        <f>+'CORREC. ARITM.'!H97</f>
        <v>166393886</v>
      </c>
      <c r="E22" s="139" t="s">
        <v>166</v>
      </c>
      <c r="F22" s="142" t="s">
        <v>297</v>
      </c>
      <c r="G22" s="139" t="s">
        <v>111</v>
      </c>
      <c r="H22" s="142">
        <f>+'CORREC. ARITM.'!N97</f>
        <v>167161031</v>
      </c>
      <c r="I22" s="139" t="s">
        <v>111</v>
      </c>
      <c r="J22" s="142">
        <f>+'CORREC. ARITM.'!Q97</f>
        <v>167116455</v>
      </c>
      <c r="K22" s="139" t="s">
        <v>111</v>
      </c>
      <c r="L22" s="142">
        <f>+'CORREC. ARITM.'!T97</f>
        <v>167452903</v>
      </c>
    </row>
    <row r="23" spans="1:24" ht="13.5" thickBot="1" x14ac:dyDescent="0.25">
      <c r="A23" s="91"/>
      <c r="B23" s="91"/>
      <c r="C23" s="91"/>
      <c r="D23" s="91"/>
      <c r="E23" s="91"/>
      <c r="F23" s="91"/>
      <c r="G23" s="91"/>
      <c r="H23" s="91"/>
      <c r="I23" s="91"/>
      <c r="J23" s="91"/>
      <c r="K23" s="91"/>
      <c r="L23" s="91"/>
    </row>
    <row r="24" spans="1:24" s="92" customFormat="1" ht="19.5" customHeight="1" thickBot="1" x14ac:dyDescent="0.3">
      <c r="A24" s="271" t="s">
        <v>113</v>
      </c>
      <c r="B24" s="272"/>
      <c r="C24" s="275" t="s">
        <v>132</v>
      </c>
      <c r="D24" s="276"/>
      <c r="E24" s="275" t="s">
        <v>265</v>
      </c>
      <c r="F24" s="276"/>
      <c r="G24" s="275" t="s">
        <v>132</v>
      </c>
      <c r="H24" s="276"/>
      <c r="I24" s="275" t="s">
        <v>132</v>
      </c>
      <c r="J24" s="276"/>
      <c r="K24" s="275" t="s">
        <v>132</v>
      </c>
      <c r="L24" s="276"/>
    </row>
    <row r="25" spans="1:24" x14ac:dyDescent="0.2">
      <c r="D25" s="94"/>
      <c r="M25" s="94"/>
      <c r="N25" s="94"/>
    </row>
    <row r="26" spans="1:24" s="98" customFormat="1" ht="15.75" hidden="1" x14ac:dyDescent="0.25">
      <c r="A26" s="191"/>
      <c r="B26" s="192" t="s">
        <v>266</v>
      </c>
      <c r="C26" s="92"/>
      <c r="D26" s="193">
        <f>+D22</f>
        <v>166393886</v>
      </c>
      <c r="E26" s="191"/>
      <c r="F26" s="193"/>
      <c r="G26" s="191"/>
      <c r="H26" s="193">
        <f>+H22</f>
        <v>167161031</v>
      </c>
      <c r="I26" s="191"/>
      <c r="J26" s="193">
        <f>+J22</f>
        <v>167116455</v>
      </c>
      <c r="K26" s="191"/>
      <c r="L26" s="193">
        <f>+L22</f>
        <v>167452903</v>
      </c>
      <c r="M26" s="193">
        <f>+MAX(C26:L26)</f>
        <v>167452903</v>
      </c>
      <c r="N26" s="193"/>
    </row>
    <row r="27" spans="1:24" s="98" customFormat="1" ht="15.75" hidden="1" x14ac:dyDescent="0.25">
      <c r="A27" s="191"/>
      <c r="B27" s="192" t="s">
        <v>267</v>
      </c>
      <c r="C27" s="92"/>
      <c r="D27" s="195">
        <f>+ROUND(IF(D26&lt;=VLOOKUP($B$44,formula,2,FALSE),900*(1-((VLOOKUP($B$44,formula,2,FALSE)-D26)/VLOOKUP($B$44,formula,2,FALSE))),900*(1-2*(ABS(VLOOKUP($B$44,formula,2,FALSE)-D26)/VLOOKUP($B$44,formula,2,FALSE)))),3)</f>
        <v>896.56700000000001</v>
      </c>
      <c r="E27" s="191"/>
      <c r="F27" s="195">
        <f>+ROUND(IF(F26&lt;=VLOOKUP($B$44,formula,2,FALSE),900*(1-((VLOOKUP($B$44,formula,2,FALSE)-F26)/VLOOKUP($B$44,formula,2,FALSE))),900*(1-2*(ABS(VLOOKUP($B$44,formula,2,FALSE)-F26)/VLOOKUP($B$44,formula,2,FALSE)))),3)</f>
        <v>0</v>
      </c>
      <c r="G27" s="191"/>
      <c r="H27" s="195">
        <f>+ROUND(IF(H26&lt;=VLOOKUP($B$44,formula,2,FALSE),900*(1-((VLOOKUP($B$44,formula,2,FALSE)-H26)/VLOOKUP($B$44,formula,2,FALSE))),900*(1-2*(ABS(VLOOKUP($B$44,formula,2,FALSE)-H26)/VLOOKUP($B$44,formula,2,FALSE)))),3)</f>
        <v>898.59900000000005</v>
      </c>
      <c r="I27" s="191"/>
      <c r="J27" s="195">
        <f>+ROUND(IF(J26&lt;=VLOOKUP($B$44,formula,2,FALSE),900*(1-((VLOOKUP($B$44,formula,2,FALSE)-J26)/VLOOKUP($B$44,formula,2,FALSE))),900*(1-2*(ABS(VLOOKUP($B$44,formula,2,FALSE)-J26)/VLOOKUP($B$44,formula,2,FALSE)))),3)</f>
        <v>899.08</v>
      </c>
      <c r="K27" s="191"/>
      <c r="L27" s="195">
        <f>+ROUND(IF(L26&lt;=VLOOKUP($B$44,formula,2,FALSE),900*(1-((VLOOKUP($B$44,formula,2,FALSE)-L26)/VLOOKUP($B$44,formula,2,FALSE))),900*(1-2*(ABS(VLOOKUP($B$44,formula,2,FALSE)-L26)/VLOOKUP($B$44,formula,2,FALSE)))),3)</f>
        <v>895.45399999999995</v>
      </c>
      <c r="M27" s="191"/>
      <c r="N27" s="195"/>
    </row>
    <row r="28" spans="1:24" s="98" customFormat="1" ht="15.75" hidden="1" x14ac:dyDescent="0.25">
      <c r="A28" s="191"/>
      <c r="B28" s="192" t="s">
        <v>268</v>
      </c>
      <c r="C28" s="92"/>
      <c r="D28" s="191">
        <v>100</v>
      </c>
      <c r="E28" s="191"/>
      <c r="F28" s="191">
        <v>70</v>
      </c>
      <c r="G28" s="191"/>
      <c r="H28" s="191">
        <v>100</v>
      </c>
      <c r="I28" s="191"/>
      <c r="J28" s="191">
        <v>100</v>
      </c>
      <c r="K28" s="191"/>
      <c r="L28" s="191">
        <v>100</v>
      </c>
      <c r="M28" s="191"/>
      <c r="N28" s="191"/>
    </row>
    <row r="29" spans="1:24" s="98" customFormat="1" ht="15.75" hidden="1" x14ac:dyDescent="0.25">
      <c r="A29" s="191"/>
      <c r="B29" s="192" t="s">
        <v>269</v>
      </c>
      <c r="C29" s="92"/>
      <c r="D29" s="196">
        <f>SUM(D27:D28)</f>
        <v>996.56700000000001</v>
      </c>
      <c r="E29" s="191"/>
      <c r="F29" s="196">
        <f>SUM(F27:F28)</f>
        <v>70</v>
      </c>
      <c r="G29" s="191"/>
      <c r="H29" s="196">
        <f>SUM(H27:H28)</f>
        <v>998.59900000000005</v>
      </c>
      <c r="I29" s="191"/>
      <c r="J29" s="196">
        <f>SUM(J27:J28)</f>
        <v>999.08</v>
      </c>
      <c r="K29" s="191"/>
      <c r="L29" s="196">
        <f>SUM(L27:L28)</f>
        <v>995.45399999999995</v>
      </c>
      <c r="M29" s="191"/>
      <c r="N29" s="196"/>
    </row>
    <row r="30" spans="1:24" s="98" customFormat="1" ht="18" hidden="1" x14ac:dyDescent="0.25">
      <c r="A30" s="191"/>
      <c r="B30" s="192" t="s">
        <v>270</v>
      </c>
      <c r="C30" s="197"/>
      <c r="D30" s="198"/>
      <c r="E30" s="198"/>
      <c r="F30" s="198"/>
      <c r="G30" s="198"/>
      <c r="H30" s="198"/>
      <c r="I30" s="198"/>
      <c r="J30" s="198"/>
      <c r="K30" s="198"/>
      <c r="L30" s="198"/>
      <c r="M30" s="198"/>
      <c r="N30" s="198"/>
    </row>
    <row r="31" spans="1:24" s="98" customFormat="1" ht="15.75" hidden="1" x14ac:dyDescent="0.25">
      <c r="A31" s="191"/>
      <c r="B31" s="192"/>
      <c r="C31" s="96"/>
      <c r="D31" s="199"/>
      <c r="E31" s="200"/>
      <c r="F31" s="199"/>
      <c r="G31" s="200"/>
      <c r="H31" s="199"/>
      <c r="I31" s="200"/>
      <c r="J31" s="199"/>
      <c r="K31" s="200"/>
      <c r="L31" s="199"/>
      <c r="M31" s="200"/>
      <c r="N31" s="200"/>
    </row>
    <row r="32" spans="1:24" s="98" customFormat="1" ht="18" hidden="1" x14ac:dyDescent="0.25">
      <c r="A32" s="138" t="s">
        <v>271</v>
      </c>
      <c r="B32" s="201">
        <v>482361652</v>
      </c>
      <c r="C32" s="96"/>
      <c r="D32" s="96"/>
      <c r="E32" s="200"/>
      <c r="F32" s="200"/>
      <c r="G32" s="200"/>
      <c r="H32" s="200"/>
      <c r="I32" s="200"/>
      <c r="J32" s="200"/>
      <c r="K32" s="200"/>
      <c r="L32" s="200"/>
      <c r="M32" s="191"/>
      <c r="N32" s="191"/>
      <c r="R32" s="99"/>
      <c r="X32" s="99"/>
    </row>
    <row r="33" spans="1:14" s="98" customFormat="1" ht="15.75" hidden="1" x14ac:dyDescent="0.25">
      <c r="A33" s="202"/>
      <c r="B33" s="203"/>
      <c r="C33" s="96"/>
      <c r="D33" s="96"/>
      <c r="E33" s="200"/>
      <c r="F33" s="200"/>
      <c r="G33" s="200"/>
      <c r="H33" s="200"/>
      <c r="I33" s="200"/>
      <c r="J33" s="200"/>
      <c r="K33" s="200"/>
      <c r="L33" s="200"/>
      <c r="M33" s="191"/>
      <c r="N33" s="191"/>
    </row>
    <row r="34" spans="1:14" s="98" customFormat="1" ht="15.75" hidden="1" x14ac:dyDescent="0.25">
      <c r="A34" s="138" t="s">
        <v>272</v>
      </c>
      <c r="B34" s="204" t="s">
        <v>273</v>
      </c>
      <c r="C34" s="96"/>
      <c r="D34" s="194"/>
      <c r="E34" s="200"/>
      <c r="F34" s="200"/>
      <c r="G34" s="200"/>
      <c r="H34" s="200"/>
      <c r="I34" s="200"/>
      <c r="J34" s="200"/>
      <c r="K34" s="200"/>
      <c r="L34" s="200"/>
      <c r="M34" s="191"/>
      <c r="N34" s="191"/>
    </row>
    <row r="35" spans="1:14" s="98" customFormat="1" ht="18" hidden="1" x14ac:dyDescent="0.25">
      <c r="A35" s="205">
        <v>1</v>
      </c>
      <c r="B35" s="206">
        <f>+AVERAGE(D26:L26)</f>
        <v>167031068.75</v>
      </c>
      <c r="C35" s="96"/>
      <c r="D35" s="96"/>
      <c r="E35" s="200"/>
      <c r="F35" s="200"/>
      <c r="G35" s="200"/>
      <c r="H35" s="200"/>
      <c r="I35" s="200"/>
      <c r="J35" s="200"/>
      <c r="K35" s="200"/>
      <c r="L35" s="200"/>
      <c r="M35" s="191"/>
      <c r="N35" s="191"/>
    </row>
    <row r="36" spans="1:14" s="98" customFormat="1" ht="18" hidden="1" x14ac:dyDescent="0.25">
      <c r="A36" s="205">
        <v>2</v>
      </c>
      <c r="B36" s="206">
        <f>+(B35+M26)/2</f>
        <v>167241985.875</v>
      </c>
      <c r="C36" s="96"/>
      <c r="D36" s="96"/>
      <c r="E36" s="200"/>
      <c r="F36" s="200"/>
      <c r="G36" s="200"/>
      <c r="H36" s="200"/>
      <c r="I36" s="200"/>
      <c r="J36" s="200"/>
      <c r="K36" s="200"/>
      <c r="L36" s="200"/>
      <c r="M36" s="191"/>
      <c r="N36" s="191"/>
    </row>
    <row r="37" spans="1:14" s="98" customFormat="1" ht="18" hidden="1" x14ac:dyDescent="0.25">
      <c r="A37" s="205">
        <v>3</v>
      </c>
      <c r="B37" s="206">
        <f>+GEOMEAN(D26:L26,B32)</f>
        <v>206495891.37682158</v>
      </c>
      <c r="C37" s="200"/>
      <c r="D37" s="96"/>
      <c r="E37" s="96"/>
      <c r="F37" s="96"/>
      <c r="G37" s="96"/>
      <c r="H37" s="96"/>
      <c r="I37" s="96"/>
      <c r="J37" s="96"/>
      <c r="K37" s="96"/>
      <c r="L37" s="96"/>
      <c r="M37" s="191"/>
      <c r="N37" s="191"/>
    </row>
    <row r="38" spans="1:14" s="98" customFormat="1" ht="15.75" hidden="1" x14ac:dyDescent="0.25">
      <c r="A38" s="96"/>
      <c r="B38" s="203"/>
      <c r="C38" s="200"/>
      <c r="D38" s="96"/>
      <c r="E38" s="96"/>
      <c r="F38" s="96"/>
      <c r="G38" s="96"/>
      <c r="H38" s="96"/>
      <c r="I38" s="96"/>
      <c r="J38" s="96"/>
      <c r="K38" s="96"/>
      <c r="L38" s="96"/>
      <c r="M38" s="191"/>
      <c r="N38" s="191"/>
    </row>
    <row r="39" spans="1:14" s="98" customFormat="1" ht="18" hidden="1" x14ac:dyDescent="0.25">
      <c r="A39" s="207" t="s">
        <v>274</v>
      </c>
      <c r="B39" s="208">
        <f>+COUNT(C26:H26)</f>
        <v>2</v>
      </c>
      <c r="C39" s="200"/>
      <c r="D39" s="96"/>
      <c r="E39" s="96"/>
      <c r="F39" s="200"/>
      <c r="G39" s="200"/>
      <c r="H39" s="200"/>
      <c r="I39" s="200"/>
      <c r="J39" s="200"/>
      <c r="K39" s="200"/>
      <c r="L39" s="200"/>
      <c r="M39" s="191"/>
      <c r="N39" s="191"/>
    </row>
    <row r="40" spans="1:14" s="98" customFormat="1" ht="18" hidden="1" x14ac:dyDescent="0.25">
      <c r="A40" s="209" t="s">
        <v>275</v>
      </c>
      <c r="B40" s="210">
        <f>+IF(AND(1&lt;=B39,B39&lt;=3),1,IF(AND(4&lt;=B39,B39&lt;=6),2,IF(AND(7&lt;=B39,B39&lt;=10),3,"NO APLICA")))</f>
        <v>1</v>
      </c>
      <c r="C40" s="200"/>
      <c r="D40" s="96"/>
      <c r="E40" s="96"/>
      <c r="F40" s="200"/>
      <c r="G40" s="200"/>
      <c r="H40" s="200"/>
      <c r="I40" s="200"/>
      <c r="J40" s="200"/>
      <c r="K40" s="200"/>
      <c r="L40" s="200"/>
      <c r="M40" s="191"/>
      <c r="N40" s="191"/>
    </row>
    <row r="41" spans="1:14" s="98" customFormat="1" ht="12.75" hidden="1" customHeight="1" x14ac:dyDescent="0.25">
      <c r="A41" s="211"/>
      <c r="B41" s="212"/>
      <c r="C41" s="200"/>
      <c r="D41" s="96"/>
      <c r="E41" s="96"/>
      <c r="F41" s="200"/>
      <c r="G41" s="200"/>
      <c r="H41" s="200"/>
      <c r="I41" s="200"/>
      <c r="J41" s="200"/>
      <c r="K41" s="200"/>
      <c r="L41" s="200"/>
      <c r="M41" s="191"/>
      <c r="N41" s="191"/>
    </row>
    <row r="42" spans="1:14" s="98" customFormat="1" ht="18" hidden="1" x14ac:dyDescent="0.25">
      <c r="A42" s="207" t="s">
        <v>276</v>
      </c>
      <c r="B42" s="213">
        <v>3016.18</v>
      </c>
      <c r="C42" s="200"/>
      <c r="D42" s="96"/>
      <c r="E42" s="96"/>
      <c r="F42" s="200"/>
      <c r="G42" s="200"/>
      <c r="H42" s="200"/>
      <c r="I42" s="200"/>
      <c r="J42" s="200"/>
      <c r="K42" s="200"/>
      <c r="L42" s="200"/>
      <c r="M42" s="191"/>
      <c r="N42" s="191"/>
    </row>
    <row r="43" spans="1:14" s="98" customFormat="1" ht="18" hidden="1" x14ac:dyDescent="0.25">
      <c r="A43" s="207" t="s">
        <v>277</v>
      </c>
      <c r="B43" s="214">
        <f>+MOD(B42,INT(B42))</f>
        <v>0.17999999999983629</v>
      </c>
      <c r="C43" s="200"/>
      <c r="D43" s="96"/>
      <c r="E43" s="96"/>
      <c r="F43" s="200"/>
      <c r="G43" s="200"/>
      <c r="H43" s="200"/>
      <c r="I43" s="200"/>
      <c r="J43" s="200"/>
      <c r="K43" s="200"/>
      <c r="L43" s="200"/>
      <c r="M43" s="191"/>
      <c r="N43" s="191"/>
    </row>
    <row r="44" spans="1:14" s="98" customFormat="1" ht="18" hidden="1" x14ac:dyDescent="0.25">
      <c r="A44" s="207" t="s">
        <v>272</v>
      </c>
      <c r="B44" s="215">
        <f>+IF(AND(0&lt;=B43,B43&lt;=0.33),1,IF(AND(0.34&lt;=B43,B43&lt;=0.66),2,IF(AND(0.67&lt;=B43,B43&lt;=0.99),3,"NO APLICA")))</f>
        <v>1</v>
      </c>
      <c r="C44" s="200"/>
      <c r="D44" s="96"/>
      <c r="E44" s="96"/>
      <c r="F44" s="200"/>
      <c r="G44" s="200"/>
      <c r="H44" s="200"/>
      <c r="I44" s="200"/>
      <c r="J44" s="200"/>
      <c r="K44" s="200"/>
      <c r="L44" s="200"/>
      <c r="M44" s="191"/>
      <c r="N44" s="191"/>
    </row>
    <row r="45" spans="1:14" x14ac:dyDescent="0.2">
      <c r="D45" s="94"/>
      <c r="F45" s="94" t="s">
        <v>351</v>
      </c>
      <c r="J45" s="94" t="s">
        <v>351</v>
      </c>
      <c r="L45" s="94" t="s">
        <v>351</v>
      </c>
    </row>
    <row r="46" spans="1:14" ht="12.75" customHeight="1" x14ac:dyDescent="0.2">
      <c r="C46" s="94"/>
      <c r="E46" s="95"/>
      <c r="G46" s="95"/>
      <c r="I46" s="95"/>
      <c r="K46" s="95"/>
    </row>
    <row r="47" spans="1:14" ht="12.75" customHeight="1" x14ac:dyDescent="0.2">
      <c r="B47" s="87" t="s">
        <v>114</v>
      </c>
      <c r="C47" s="94"/>
      <c r="E47" s="95"/>
      <c r="G47" s="95"/>
      <c r="I47" s="95"/>
      <c r="K47" s="95"/>
    </row>
    <row r="48" spans="1:14" ht="12.75" customHeight="1" x14ac:dyDescent="0.2">
      <c r="C48" s="94"/>
      <c r="E48" s="95"/>
      <c r="G48" s="95"/>
      <c r="I48" s="95"/>
      <c r="K48" s="95"/>
    </row>
    <row r="49" spans="2:12" ht="12.75" customHeight="1" x14ac:dyDescent="0.2">
      <c r="C49" s="94"/>
      <c r="E49" s="95"/>
      <c r="G49" s="95"/>
      <c r="I49" s="95"/>
      <c r="K49" s="95"/>
    </row>
    <row r="50" spans="2:12" ht="18.75" customHeight="1" x14ac:dyDescent="0.2">
      <c r="B50" s="96"/>
      <c r="E50" s="95"/>
      <c r="G50" s="95"/>
      <c r="I50" s="95"/>
      <c r="K50" s="95"/>
    </row>
    <row r="51" spans="2:12" ht="15.75" x14ac:dyDescent="0.2">
      <c r="B51" s="97" t="s">
        <v>115</v>
      </c>
      <c r="C51" s="94"/>
      <c r="E51" s="95"/>
      <c r="G51" s="95"/>
      <c r="I51" s="95"/>
      <c r="K51" s="95"/>
    </row>
    <row r="52" spans="2:12" ht="15.75" x14ac:dyDescent="0.25">
      <c r="B52" s="98" t="s">
        <v>120</v>
      </c>
      <c r="C52" s="94"/>
      <c r="E52" s="95"/>
      <c r="G52" s="95"/>
      <c r="I52" s="95"/>
      <c r="K52" s="95"/>
    </row>
    <row r="53" spans="2:12" ht="12.75" customHeight="1" x14ac:dyDescent="0.2">
      <c r="C53" s="94"/>
      <c r="E53" s="95"/>
      <c r="G53" s="95"/>
      <c r="I53" s="95"/>
      <c r="K53" s="95"/>
    </row>
    <row r="54" spans="2:12" ht="12.75" customHeight="1" x14ac:dyDescent="0.2">
      <c r="C54" s="94"/>
      <c r="E54" s="95"/>
      <c r="G54" s="95"/>
      <c r="I54" s="95"/>
      <c r="K54" s="95"/>
    </row>
    <row r="55" spans="2:12" ht="14.25" customHeight="1" x14ac:dyDescent="0.25">
      <c r="B55" s="98"/>
      <c r="C55" s="98"/>
      <c r="D55" s="99"/>
      <c r="E55" s="99"/>
      <c r="F55" s="98"/>
      <c r="G55" s="99"/>
      <c r="H55" s="98"/>
      <c r="I55" s="99"/>
      <c r="J55" s="98"/>
      <c r="K55" s="99"/>
      <c r="L55" s="98"/>
    </row>
    <row r="56" spans="2:12" ht="15.75" x14ac:dyDescent="0.2">
      <c r="B56" s="97" t="s">
        <v>117</v>
      </c>
      <c r="D56" s="97"/>
      <c r="E56" s="97"/>
      <c r="F56" s="97"/>
      <c r="G56" s="97"/>
      <c r="H56" s="97"/>
      <c r="I56" s="97"/>
      <c r="J56" s="97"/>
      <c r="K56" s="97"/>
      <c r="L56" s="97"/>
    </row>
    <row r="57" spans="2:12" ht="15.75" x14ac:dyDescent="0.25">
      <c r="B57" s="98" t="s">
        <v>118</v>
      </c>
      <c r="D57" s="99"/>
      <c r="E57" s="99"/>
      <c r="F57" s="98"/>
      <c r="G57" s="99"/>
      <c r="H57" s="98"/>
      <c r="I57" s="99"/>
      <c r="J57" s="98"/>
      <c r="K57" s="99"/>
      <c r="L57" s="98"/>
    </row>
    <row r="58" spans="2:12" ht="15.75" x14ac:dyDescent="0.25">
      <c r="B58" s="98" t="s">
        <v>119</v>
      </c>
      <c r="D58" s="99"/>
      <c r="E58" s="99"/>
      <c r="F58" s="98"/>
      <c r="G58" s="99"/>
      <c r="H58" s="98"/>
      <c r="I58" s="99"/>
      <c r="J58" s="98"/>
      <c r="K58" s="99"/>
      <c r="L58" s="98"/>
    </row>
    <row r="59" spans="2:12" ht="14.25" customHeight="1" x14ac:dyDescent="0.25">
      <c r="B59" s="98"/>
      <c r="C59" s="99"/>
      <c r="D59" s="99"/>
      <c r="E59" s="98"/>
      <c r="F59" s="98"/>
      <c r="G59" s="98"/>
      <c r="H59" s="98"/>
      <c r="I59" s="98"/>
      <c r="J59" s="98"/>
      <c r="K59" s="98"/>
      <c r="L59" s="98"/>
    </row>
    <row r="65" spans="1:4" s="94" customFormat="1" x14ac:dyDescent="0.25">
      <c r="A65" s="93"/>
      <c r="C65" s="95"/>
      <c r="D65" s="95"/>
    </row>
    <row r="66" spans="1:4" s="94" customFormat="1" x14ac:dyDescent="0.25">
      <c r="A66" s="93"/>
      <c r="C66" s="95"/>
      <c r="D66" s="95"/>
    </row>
    <row r="67" spans="1:4" s="94" customFormat="1" x14ac:dyDescent="0.25">
      <c r="A67" s="93"/>
      <c r="C67" s="95"/>
      <c r="D67" s="95"/>
    </row>
    <row r="68" spans="1:4" s="94" customFormat="1" x14ac:dyDescent="0.25">
      <c r="A68" s="93"/>
      <c r="C68" s="95"/>
      <c r="D68" s="95"/>
    </row>
    <row r="69" spans="1:4" s="94" customFormat="1" x14ac:dyDescent="0.25">
      <c r="A69" s="93"/>
      <c r="C69" s="95"/>
      <c r="D69" s="95"/>
    </row>
  </sheetData>
  <mergeCells count="20">
    <mergeCell ref="K9:L9"/>
    <mergeCell ref="K10:L10"/>
    <mergeCell ref="K24:L24"/>
    <mergeCell ref="A17:A19"/>
    <mergeCell ref="A24:B24"/>
    <mergeCell ref="C24:D24"/>
    <mergeCell ref="E24:F24"/>
    <mergeCell ref="G24:H24"/>
    <mergeCell ref="I9:J9"/>
    <mergeCell ref="I10:J10"/>
    <mergeCell ref="I24:J24"/>
    <mergeCell ref="G9:H9"/>
    <mergeCell ref="G10:H10"/>
    <mergeCell ref="A7:B7"/>
    <mergeCell ref="A9:A11"/>
    <mergeCell ref="B9:B10"/>
    <mergeCell ref="C9:D9"/>
    <mergeCell ref="E9:F9"/>
    <mergeCell ref="C10:D10"/>
    <mergeCell ref="E10:F10"/>
  </mergeCells>
  <conditionalFormatting sqref="C14:F15">
    <cfRule type="cellIs" dxfId="154" priority="90" operator="equal">
      <formula>"NO"</formula>
    </cfRule>
  </conditionalFormatting>
  <conditionalFormatting sqref="C24:D24">
    <cfRule type="cellIs" dxfId="153" priority="89" operator="equal">
      <formula>"NO HABIL"</formula>
    </cfRule>
  </conditionalFormatting>
  <conditionalFormatting sqref="C13:E13">
    <cfRule type="cellIs" dxfId="152" priority="88" operator="equal">
      <formula>"NO"</formula>
    </cfRule>
  </conditionalFormatting>
  <conditionalFormatting sqref="G15:H15 H14">
    <cfRule type="cellIs" dxfId="151" priority="86" operator="equal">
      <formula>"NO"</formula>
    </cfRule>
  </conditionalFormatting>
  <conditionalFormatting sqref="G13">
    <cfRule type="cellIs" dxfId="150" priority="85" operator="equal">
      <formula>"NO"</formula>
    </cfRule>
  </conditionalFormatting>
  <conditionalFormatting sqref="F22 C16:H16">
    <cfRule type="cellIs" dxfId="149" priority="84" operator="equal">
      <formula>"NO"</formula>
    </cfRule>
  </conditionalFormatting>
  <conditionalFormatting sqref="C22">
    <cfRule type="cellIs" dxfId="148" priority="83" operator="equal">
      <formula>"NO"</formula>
    </cfRule>
  </conditionalFormatting>
  <conditionalFormatting sqref="H22">
    <cfRule type="cellIs" dxfId="147" priority="81" operator="equal">
      <formula>"NO"</formula>
    </cfRule>
  </conditionalFormatting>
  <conditionalFormatting sqref="C21:F21">
    <cfRule type="cellIs" dxfId="146" priority="82" operator="equal">
      <formula>"NO"</formula>
    </cfRule>
  </conditionalFormatting>
  <conditionalFormatting sqref="G21:H21">
    <cfRule type="cellIs" dxfId="145" priority="80" operator="equal">
      <formula>"NO"</formula>
    </cfRule>
  </conditionalFormatting>
  <conditionalFormatting sqref="C17:C18 G17">
    <cfRule type="cellIs" dxfId="144" priority="79" operator="equal">
      <formula>"NO"</formula>
    </cfRule>
  </conditionalFormatting>
  <conditionalFormatting sqref="C19">
    <cfRule type="cellIs" dxfId="143" priority="78" operator="equal">
      <formula>"NO"</formula>
    </cfRule>
  </conditionalFormatting>
  <conditionalFormatting sqref="D22">
    <cfRule type="cellIs" dxfId="142" priority="77" operator="equal">
      <formula>"NO"</formula>
    </cfRule>
  </conditionalFormatting>
  <conditionalFormatting sqref="E22">
    <cfRule type="cellIs" dxfId="141" priority="76" operator="equal">
      <formula>"NO"</formula>
    </cfRule>
  </conditionalFormatting>
  <conditionalFormatting sqref="G22">
    <cfRule type="cellIs" dxfId="140" priority="75" operator="equal">
      <formula>"NO"</formula>
    </cfRule>
  </conditionalFormatting>
  <conditionalFormatting sqref="C20">
    <cfRule type="cellIs" dxfId="139" priority="74" operator="equal">
      <formula>"NO"</formula>
    </cfRule>
  </conditionalFormatting>
  <conditionalFormatting sqref="J22">
    <cfRule type="cellIs" dxfId="138" priority="39" operator="equal">
      <formula>"NO"</formula>
    </cfRule>
  </conditionalFormatting>
  <conditionalFormatting sqref="I22">
    <cfRule type="cellIs" dxfId="137" priority="36" operator="equal">
      <formula>"NO"</formula>
    </cfRule>
  </conditionalFormatting>
  <conditionalFormatting sqref="I16:J16">
    <cfRule type="cellIs" dxfId="136" priority="40" operator="equal">
      <formula>"NO"</formula>
    </cfRule>
  </conditionalFormatting>
  <conditionalFormatting sqref="I21:J21">
    <cfRule type="cellIs" dxfId="135" priority="38" operator="equal">
      <formula>"NO"</formula>
    </cfRule>
  </conditionalFormatting>
  <conditionalFormatting sqref="H19">
    <cfRule type="cellIs" dxfId="134" priority="44" operator="equal">
      <formula>"NO"</formula>
    </cfRule>
  </conditionalFormatting>
  <conditionalFormatting sqref="G18">
    <cfRule type="cellIs" dxfId="133" priority="68" operator="equal">
      <formula>"NO"</formula>
    </cfRule>
  </conditionalFormatting>
  <conditionalFormatting sqref="H20">
    <cfRule type="cellIs" dxfId="132" priority="43" operator="equal">
      <formula>"NO"</formula>
    </cfRule>
  </conditionalFormatting>
  <conditionalFormatting sqref="G19">
    <cfRule type="cellIs" dxfId="131" priority="66" operator="equal">
      <formula>"NO"</formula>
    </cfRule>
  </conditionalFormatting>
  <conditionalFormatting sqref="I13">
    <cfRule type="cellIs" dxfId="130" priority="41" operator="equal">
      <formula>"NO"</formula>
    </cfRule>
  </conditionalFormatting>
  <conditionalFormatting sqref="G20">
    <cfRule type="cellIs" dxfId="129" priority="64" operator="equal">
      <formula>"NO"</formula>
    </cfRule>
  </conditionalFormatting>
  <conditionalFormatting sqref="I17">
    <cfRule type="cellIs" dxfId="128" priority="37" operator="equal">
      <formula>"NO"</formula>
    </cfRule>
  </conditionalFormatting>
  <conditionalFormatting sqref="G24:H24">
    <cfRule type="cellIs" dxfId="127" priority="62" operator="equal">
      <formula>"NO HABIL"</formula>
    </cfRule>
  </conditionalFormatting>
  <conditionalFormatting sqref="C30 M30:N30 E30:H30">
    <cfRule type="cellIs" dxfId="126" priority="61" operator="equal">
      <formula>1</formula>
    </cfRule>
  </conditionalFormatting>
  <conditionalFormatting sqref="G14">
    <cfRule type="cellIs" dxfId="125" priority="60" operator="equal">
      <formula>"NO"</formula>
    </cfRule>
  </conditionalFormatting>
  <conditionalFormatting sqref="F13">
    <cfRule type="cellIs" dxfId="124" priority="59" operator="equal">
      <formula>"NO"</formula>
    </cfRule>
  </conditionalFormatting>
  <conditionalFormatting sqref="D17">
    <cfRule type="cellIs" dxfId="123" priority="58" operator="equal">
      <formula>"NO"</formula>
    </cfRule>
  </conditionalFormatting>
  <conditionalFormatting sqref="D19">
    <cfRule type="cellIs" dxfId="122" priority="56" operator="equal">
      <formula>"NO"</formula>
    </cfRule>
  </conditionalFormatting>
  <conditionalFormatting sqref="D18">
    <cfRule type="cellIs" dxfId="121" priority="57" operator="equal">
      <formula>"NO"</formula>
    </cfRule>
  </conditionalFormatting>
  <conditionalFormatting sqref="D20">
    <cfRule type="cellIs" dxfId="120" priority="55" operator="equal">
      <formula>"NO"</formula>
    </cfRule>
  </conditionalFormatting>
  <conditionalFormatting sqref="E17:E18">
    <cfRule type="cellIs" dxfId="119" priority="54" operator="equal">
      <formula>"NO"</formula>
    </cfRule>
  </conditionalFormatting>
  <conditionalFormatting sqref="E19">
    <cfRule type="cellIs" dxfId="118" priority="53" operator="equal">
      <formula>"NO"</formula>
    </cfRule>
  </conditionalFormatting>
  <conditionalFormatting sqref="E20">
    <cfRule type="cellIs" dxfId="117" priority="52" operator="equal">
      <formula>"NO"</formula>
    </cfRule>
  </conditionalFormatting>
  <conditionalFormatting sqref="F17">
    <cfRule type="cellIs" dxfId="116" priority="51" operator="equal">
      <formula>"NO"</formula>
    </cfRule>
  </conditionalFormatting>
  <conditionalFormatting sqref="F19">
    <cfRule type="cellIs" dxfId="115" priority="49" operator="equal">
      <formula>"NO"</formula>
    </cfRule>
  </conditionalFormatting>
  <conditionalFormatting sqref="F18">
    <cfRule type="cellIs" dxfId="114" priority="50" operator="equal">
      <formula>"NO"</formula>
    </cfRule>
  </conditionalFormatting>
  <conditionalFormatting sqref="F20">
    <cfRule type="cellIs" dxfId="113" priority="48" operator="equal">
      <formula>"NO"</formula>
    </cfRule>
  </conditionalFormatting>
  <conditionalFormatting sqref="H13">
    <cfRule type="cellIs" dxfId="112" priority="47" operator="equal">
      <formula>"NO"</formula>
    </cfRule>
  </conditionalFormatting>
  <conditionalFormatting sqref="H17">
    <cfRule type="cellIs" dxfId="111" priority="46" operator="equal">
      <formula>"NO"</formula>
    </cfRule>
  </conditionalFormatting>
  <conditionalFormatting sqref="J14">
    <cfRule type="cellIs" dxfId="110" priority="42" operator="equal">
      <formula>"NO"</formula>
    </cfRule>
  </conditionalFormatting>
  <conditionalFormatting sqref="H18">
    <cfRule type="cellIs" dxfId="109" priority="45" operator="equal">
      <formula>"NO"</formula>
    </cfRule>
  </conditionalFormatting>
  <conditionalFormatting sqref="J17">
    <cfRule type="cellIs" dxfId="108" priority="21" operator="equal">
      <formula>"NO"</formula>
    </cfRule>
  </conditionalFormatting>
  <conditionalFormatting sqref="L13">
    <cfRule type="cellIs" dxfId="107" priority="1" operator="equal">
      <formula>"NO"</formula>
    </cfRule>
  </conditionalFormatting>
  <conditionalFormatting sqref="D30">
    <cfRule type="cellIs" dxfId="106" priority="23" operator="equal">
      <formula>1</formula>
    </cfRule>
  </conditionalFormatting>
  <conditionalFormatting sqref="I15:J15">
    <cfRule type="cellIs" dxfId="105" priority="22" operator="equal">
      <formula>"NO"</formula>
    </cfRule>
  </conditionalFormatting>
  <conditionalFormatting sqref="K13">
    <cfRule type="cellIs" dxfId="104" priority="19" operator="equal">
      <formula>"NO"</formula>
    </cfRule>
  </conditionalFormatting>
  <conditionalFormatting sqref="K16:L16">
    <cfRule type="cellIs" dxfId="103" priority="18" operator="equal">
      <formula>"NO"</formula>
    </cfRule>
  </conditionalFormatting>
  <conditionalFormatting sqref="L22">
    <cfRule type="cellIs" dxfId="102" priority="17" operator="equal">
      <formula>"NO"</formula>
    </cfRule>
  </conditionalFormatting>
  <conditionalFormatting sqref="K21:L21">
    <cfRule type="cellIs" dxfId="101" priority="16" operator="equal">
      <formula>"NO"</formula>
    </cfRule>
  </conditionalFormatting>
  <conditionalFormatting sqref="I19">
    <cfRule type="cellIs" dxfId="100" priority="34" operator="equal">
      <formula>"NO"</formula>
    </cfRule>
  </conditionalFormatting>
  <conditionalFormatting sqref="I18">
    <cfRule type="cellIs" dxfId="99" priority="35" operator="equal">
      <formula>"NO"</formula>
    </cfRule>
  </conditionalFormatting>
  <conditionalFormatting sqref="K22">
    <cfRule type="cellIs" dxfId="98" priority="14" operator="equal">
      <formula>"NO"</formula>
    </cfRule>
  </conditionalFormatting>
  <conditionalFormatting sqref="I20">
    <cfRule type="cellIs" dxfId="97" priority="33" operator="equal">
      <formula>"NO"</formula>
    </cfRule>
  </conditionalFormatting>
  <conditionalFormatting sqref="I24:J24">
    <cfRule type="cellIs" dxfId="96" priority="32" operator="equal">
      <formula>"NO HABIL"</formula>
    </cfRule>
  </conditionalFormatting>
  <conditionalFormatting sqref="I30:J30">
    <cfRule type="cellIs" dxfId="95" priority="31" operator="equal">
      <formula>1</formula>
    </cfRule>
  </conditionalFormatting>
  <conditionalFormatting sqref="I14">
    <cfRule type="cellIs" dxfId="94" priority="30" operator="equal">
      <formula>"NO"</formula>
    </cfRule>
  </conditionalFormatting>
  <conditionalFormatting sqref="J13">
    <cfRule type="cellIs" dxfId="93" priority="29" operator="equal">
      <formula>"NO"</formula>
    </cfRule>
  </conditionalFormatting>
  <conditionalFormatting sqref="J18">
    <cfRule type="cellIs" dxfId="92" priority="27" operator="equal">
      <formula>"NO"</formula>
    </cfRule>
  </conditionalFormatting>
  <conditionalFormatting sqref="J19">
    <cfRule type="cellIs" dxfId="91" priority="26" operator="equal">
      <formula>"NO"</formula>
    </cfRule>
  </conditionalFormatting>
  <conditionalFormatting sqref="J20">
    <cfRule type="cellIs" dxfId="90" priority="25" operator="equal">
      <formula>"NO"</formula>
    </cfRule>
  </conditionalFormatting>
  <conditionalFormatting sqref="E24:F24">
    <cfRule type="cellIs" dxfId="89" priority="24" operator="equal">
      <formula>"NO HABIL"</formula>
    </cfRule>
  </conditionalFormatting>
  <conditionalFormatting sqref="K17">
    <cfRule type="cellIs" dxfId="88" priority="15" operator="equal">
      <formula>"NO"</formula>
    </cfRule>
  </conditionalFormatting>
  <conditionalFormatting sqref="L14">
    <cfRule type="cellIs" dxfId="87" priority="20" operator="equal">
      <formula>"NO"</formula>
    </cfRule>
  </conditionalFormatting>
  <conditionalFormatting sqref="L17">
    <cfRule type="cellIs" dxfId="86" priority="2" operator="equal">
      <formula>"NO"</formula>
    </cfRule>
  </conditionalFormatting>
  <conditionalFormatting sqref="K19">
    <cfRule type="cellIs" dxfId="85" priority="12" operator="equal">
      <formula>"NO"</formula>
    </cfRule>
  </conditionalFormatting>
  <conditionalFormatting sqref="K18">
    <cfRule type="cellIs" dxfId="84" priority="13" operator="equal">
      <formula>"NO"</formula>
    </cfRule>
  </conditionalFormatting>
  <conditionalFormatting sqref="K20">
    <cfRule type="cellIs" dxfId="83" priority="11" operator="equal">
      <formula>"NO"</formula>
    </cfRule>
  </conditionalFormatting>
  <conditionalFormatting sqref="K24:L24">
    <cfRule type="cellIs" dxfId="82" priority="10" operator="equal">
      <formula>"NO HABIL"</formula>
    </cfRule>
  </conditionalFormatting>
  <conditionalFormatting sqref="K30:L30">
    <cfRule type="cellIs" dxfId="81" priority="9" operator="equal">
      <formula>1</formula>
    </cfRule>
  </conditionalFormatting>
  <conditionalFormatting sqref="K14">
    <cfRule type="cellIs" dxfId="80" priority="8" operator="equal">
      <formula>"NO"</formula>
    </cfRule>
  </conditionalFormatting>
  <conditionalFormatting sqref="L18">
    <cfRule type="cellIs" dxfId="79" priority="6" operator="equal">
      <formula>"NO"</formula>
    </cfRule>
  </conditionalFormatting>
  <conditionalFormatting sqref="L19">
    <cfRule type="cellIs" dxfId="78" priority="5" operator="equal">
      <formula>"NO"</formula>
    </cfRule>
  </conditionalFormatting>
  <conditionalFormatting sqref="L20">
    <cfRule type="cellIs" dxfId="77" priority="4" operator="equal">
      <formula>"NO"</formula>
    </cfRule>
  </conditionalFormatting>
  <conditionalFormatting sqref="K15:L15">
    <cfRule type="cellIs" dxfId="76" priority="3" operator="equal">
      <formula>"NO"</formula>
    </cfRule>
  </conditionalFormatting>
  <pageMargins left="0.59055118110236227" right="0.59055118110236227" top="0.59055118110236227" bottom="0.59055118110236227" header="0.31496062992125984" footer="0.31496062992125984"/>
  <pageSetup scale="38"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2"/>
  <sheetViews>
    <sheetView zoomScale="90" zoomScaleNormal="90" workbookViewId="0">
      <selection activeCell="W4" sqref="W4"/>
    </sheetView>
  </sheetViews>
  <sheetFormatPr baseColWidth="10" defaultRowHeight="15" x14ac:dyDescent="0.25"/>
  <cols>
    <col min="1" max="2" width="20.7109375" style="48" customWidth="1"/>
    <col min="3" max="3" width="2.7109375" style="48" customWidth="1"/>
    <col min="4" max="4" width="20.7109375" style="48" customWidth="1"/>
    <col min="5" max="5" width="2.7109375" style="48" customWidth="1"/>
    <col min="6" max="6" width="8.7109375" style="48" customWidth="1"/>
    <col min="7" max="8" width="20.7109375" style="48" customWidth="1"/>
    <col min="9" max="9" width="3.28515625" customWidth="1"/>
    <col min="10" max="10" width="8.7109375" style="48" customWidth="1"/>
    <col min="11" max="12" width="20.7109375" style="48" customWidth="1"/>
    <col min="13" max="13" width="3.28515625" customWidth="1"/>
    <col min="14" max="14" width="8.7109375" style="48" customWidth="1"/>
    <col min="15" max="16" width="20.7109375" style="48" customWidth="1"/>
    <col min="17" max="17" width="3.28515625" customWidth="1"/>
    <col min="18" max="18" width="8.7109375" style="48" customWidth="1"/>
    <col min="19" max="20" width="20.7109375" style="48" customWidth="1"/>
    <col min="21" max="21" width="3.28515625" customWidth="1"/>
    <col min="22" max="22" width="8.7109375" style="48" customWidth="1"/>
    <col min="23" max="24" width="20.7109375" style="48" customWidth="1"/>
  </cols>
  <sheetData>
    <row r="1" spans="1:24" x14ac:dyDescent="0.25">
      <c r="G1" s="49" t="s">
        <v>90</v>
      </c>
      <c r="K1" s="49" t="s">
        <v>90</v>
      </c>
      <c r="O1" s="49" t="s">
        <v>90</v>
      </c>
      <c r="S1" s="49" t="s">
        <v>90</v>
      </c>
      <c r="W1" s="49" t="s">
        <v>90</v>
      </c>
    </row>
    <row r="2" spans="1:24" x14ac:dyDescent="0.25">
      <c r="A2" s="291" t="s">
        <v>91</v>
      </c>
      <c r="B2" s="291"/>
      <c r="C2" s="50"/>
      <c r="D2" s="51" t="s">
        <v>92</v>
      </c>
      <c r="E2" s="50"/>
      <c r="F2" s="50"/>
      <c r="G2" s="51">
        <v>1</v>
      </c>
      <c r="H2" s="50"/>
      <c r="J2" s="50"/>
      <c r="K2" s="51">
        <v>2</v>
      </c>
      <c r="L2" s="50"/>
      <c r="N2" s="50"/>
      <c r="O2" s="51">
        <v>3</v>
      </c>
      <c r="P2" s="50"/>
      <c r="R2" s="50"/>
      <c r="S2" s="51">
        <v>4</v>
      </c>
      <c r="T2" s="50"/>
      <c r="V2" s="50"/>
      <c r="W2" s="51">
        <v>5</v>
      </c>
      <c r="X2" s="50"/>
    </row>
    <row r="3" spans="1:24" ht="25.5" x14ac:dyDescent="0.25">
      <c r="A3" s="291"/>
      <c r="B3" s="291"/>
      <c r="C3" s="52"/>
      <c r="D3" s="53" t="s">
        <v>256</v>
      </c>
      <c r="E3" s="52"/>
      <c r="F3" s="52"/>
      <c r="G3" s="53" t="s">
        <v>251</v>
      </c>
      <c r="H3" s="52"/>
      <c r="J3" s="52"/>
      <c r="K3" s="53" t="s">
        <v>252</v>
      </c>
      <c r="L3" s="52"/>
      <c r="N3" s="52"/>
      <c r="O3" s="53" t="s">
        <v>253</v>
      </c>
      <c r="P3" s="52"/>
      <c r="R3" s="52"/>
      <c r="S3" s="53" t="s">
        <v>254</v>
      </c>
      <c r="T3" s="52"/>
      <c r="V3" s="52"/>
      <c r="W3" s="53" t="s">
        <v>317</v>
      </c>
      <c r="X3" s="52"/>
    </row>
    <row r="4" spans="1:24" x14ac:dyDescent="0.25">
      <c r="C4" s="54"/>
      <c r="E4" s="54"/>
      <c r="F4" s="54"/>
      <c r="G4" s="55"/>
      <c r="H4" s="54"/>
      <c r="J4" s="54"/>
      <c r="K4" s="55"/>
      <c r="L4" s="54"/>
      <c r="N4" s="54"/>
      <c r="O4" s="55"/>
      <c r="P4" s="54"/>
      <c r="R4" s="54"/>
      <c r="S4" s="55"/>
      <c r="T4" s="54"/>
      <c r="V4" s="54"/>
      <c r="W4" s="55"/>
      <c r="X4" s="54"/>
    </row>
    <row r="5" spans="1:24" x14ac:dyDescent="0.25">
      <c r="A5" s="56"/>
    </row>
    <row r="6" spans="1:24" x14ac:dyDescent="0.25">
      <c r="A6" s="292" t="s">
        <v>93</v>
      </c>
      <c r="B6" s="293"/>
      <c r="D6" s="104">
        <v>168242461</v>
      </c>
      <c r="G6" s="57">
        <f>+G25+G37</f>
        <v>367800407</v>
      </c>
      <c r="H6" s="55"/>
      <c r="K6" s="57">
        <f>+K25+K37</f>
        <v>191560056</v>
      </c>
      <c r="L6" s="55"/>
      <c r="O6" s="57">
        <f>+O25+O37</f>
        <v>893577116</v>
      </c>
      <c r="P6" s="55"/>
      <c r="S6" s="57">
        <f>+S25+S37</f>
        <v>268223934</v>
      </c>
      <c r="T6" s="55"/>
      <c r="W6" s="57">
        <f>+W25+W37</f>
        <v>999106838</v>
      </c>
      <c r="X6" s="55"/>
    </row>
    <row r="7" spans="1:24" x14ac:dyDescent="0.25">
      <c r="A7" s="56"/>
      <c r="B7" s="56"/>
      <c r="D7" s="101"/>
      <c r="G7" s="101"/>
      <c r="H7" s="55"/>
      <c r="K7" s="101"/>
      <c r="L7" s="55"/>
      <c r="O7" s="101"/>
      <c r="P7" s="55"/>
      <c r="S7" s="101"/>
      <c r="T7" s="55"/>
      <c r="W7" s="101"/>
      <c r="X7" s="55"/>
    </row>
    <row r="8" spans="1:24" x14ac:dyDescent="0.25">
      <c r="A8" s="294" t="s">
        <v>123</v>
      </c>
      <c r="B8" s="294"/>
      <c r="D8" s="295">
        <v>0.4</v>
      </c>
      <c r="F8" s="102">
        <v>1</v>
      </c>
      <c r="G8" s="103">
        <v>0.5</v>
      </c>
      <c r="H8" s="55"/>
      <c r="J8" s="102">
        <v>1</v>
      </c>
      <c r="K8" s="103">
        <v>1</v>
      </c>
      <c r="L8" s="55"/>
      <c r="N8" s="102">
        <v>1</v>
      </c>
      <c r="O8" s="103">
        <v>0.5</v>
      </c>
      <c r="P8" s="55"/>
      <c r="R8" s="102">
        <v>1</v>
      </c>
      <c r="S8" s="103">
        <v>1</v>
      </c>
      <c r="T8" s="55"/>
      <c r="V8" s="102">
        <v>1</v>
      </c>
      <c r="W8" s="103">
        <v>1</v>
      </c>
      <c r="X8" s="55"/>
    </row>
    <row r="9" spans="1:24" x14ac:dyDescent="0.25">
      <c r="A9" s="294"/>
      <c r="B9" s="294"/>
      <c r="D9" s="295"/>
      <c r="F9" s="102">
        <v>2</v>
      </c>
      <c r="G9" s="103">
        <v>0.5</v>
      </c>
      <c r="H9" s="55" t="s">
        <v>89</v>
      </c>
      <c r="J9" s="102"/>
      <c r="K9" s="103"/>
      <c r="L9" s="55"/>
      <c r="N9" s="102">
        <v>2</v>
      </c>
      <c r="O9" s="103">
        <v>0.5</v>
      </c>
      <c r="P9" s="55" t="s">
        <v>89</v>
      </c>
      <c r="R9" s="102"/>
      <c r="S9" s="103"/>
      <c r="T9" s="55"/>
      <c r="V9" s="102"/>
      <c r="W9" s="103"/>
      <c r="X9" s="55"/>
    </row>
    <row r="10" spans="1:24" x14ac:dyDescent="0.25">
      <c r="A10" s="294" t="s">
        <v>121</v>
      </c>
      <c r="B10" s="294"/>
      <c r="D10" s="296">
        <f>40%*D6</f>
        <v>67296984.400000006</v>
      </c>
      <c r="F10" s="102" t="s">
        <v>94</v>
      </c>
      <c r="G10" s="105">
        <f>+SUMIF(F$15:F$38,F10,G$15:G$38)</f>
        <v>191515419</v>
      </c>
      <c r="H10" s="55"/>
      <c r="J10" s="102" t="s">
        <v>94</v>
      </c>
      <c r="K10" s="105">
        <f>+SUMIF(J$15:J$38,J10,K$15:K$38)</f>
        <v>191560056</v>
      </c>
      <c r="L10" s="55"/>
      <c r="N10" s="102" t="s">
        <v>94</v>
      </c>
      <c r="O10" s="105">
        <f>+SUMIF(N$15:N$38,N10,O$15:O$38)</f>
        <v>304616106</v>
      </c>
      <c r="P10" s="55"/>
      <c r="R10" s="102" t="s">
        <v>94</v>
      </c>
      <c r="S10" s="105">
        <f>+SUMIF(R$15:R$38,R10,S$15:S$38)</f>
        <v>268223934</v>
      </c>
      <c r="T10" s="55"/>
      <c r="V10" s="102" t="s">
        <v>94</v>
      </c>
      <c r="W10" s="105">
        <f>+SUMIF(V$15:V$38,V10,W$15:W$38)</f>
        <v>999106838</v>
      </c>
      <c r="X10" s="55"/>
    </row>
    <row r="11" spans="1:24" x14ac:dyDescent="0.25">
      <c r="A11" s="294"/>
      <c r="B11" s="294"/>
      <c r="D11" s="296"/>
      <c r="F11" s="102" t="s">
        <v>145</v>
      </c>
      <c r="G11" s="105">
        <f>+SUMIF(F$15:F$38,F11,G$15:G$38)</f>
        <v>176284988</v>
      </c>
      <c r="H11" s="55" t="s">
        <v>89</v>
      </c>
      <c r="J11" s="102"/>
      <c r="K11" s="105">
        <f>+SUMIF(J$15:J$38,J11,K$15:K$38)</f>
        <v>0</v>
      </c>
      <c r="L11" s="55"/>
      <c r="N11" s="102" t="s">
        <v>145</v>
      </c>
      <c r="O11" s="105">
        <f>+SUMIF(N$15:N$38,N11,O$15:O$38)</f>
        <v>588961010</v>
      </c>
      <c r="P11" s="55" t="s">
        <v>89</v>
      </c>
      <c r="R11" s="102"/>
      <c r="S11" s="105"/>
      <c r="T11" s="55"/>
      <c r="V11" s="102"/>
      <c r="W11" s="105"/>
      <c r="X11" s="55"/>
    </row>
    <row r="13" spans="1:24" x14ac:dyDescent="0.25">
      <c r="A13" s="292" t="s">
        <v>95</v>
      </c>
      <c r="B13" s="293" t="s">
        <v>96</v>
      </c>
      <c r="G13" s="58" t="str">
        <f>+IF(G6&gt;=$D6,"CUMPLE","NO CUMPLE")</f>
        <v>CUMPLE</v>
      </c>
      <c r="K13" s="58" t="str">
        <f>+IF(K6&gt;=$D6,"CUMPLE","NO CUMPLE")</f>
        <v>CUMPLE</v>
      </c>
      <c r="O13" s="58" t="str">
        <f>+IF(O6&gt;=$D6,"CUMPLE","NO CUMPLE")</f>
        <v>CUMPLE</v>
      </c>
      <c r="S13" s="58" t="str">
        <f>+IF(S6&gt;=$D6,"CUMPLE","NO CUMPLE")</f>
        <v>CUMPLE</v>
      </c>
      <c r="W13" s="58" t="str">
        <f>+IF(W6&gt;=$D6,"CUMPLE","NO CUMPLE")</f>
        <v>CUMPLE</v>
      </c>
    </row>
    <row r="14" spans="1:24" x14ac:dyDescent="0.25">
      <c r="A14" s="56"/>
    </row>
    <row r="15" spans="1:24" x14ac:dyDescent="0.25">
      <c r="A15" s="59" t="s">
        <v>97</v>
      </c>
      <c r="B15" s="60"/>
      <c r="F15" s="76"/>
      <c r="G15" s="77" t="s">
        <v>97</v>
      </c>
      <c r="H15" s="78"/>
      <c r="J15" s="76"/>
      <c r="K15" s="77" t="s">
        <v>97</v>
      </c>
      <c r="L15" s="78"/>
      <c r="N15" s="76"/>
      <c r="O15" s="77" t="s">
        <v>97</v>
      </c>
      <c r="P15" s="78"/>
      <c r="R15" s="76"/>
      <c r="S15" s="77" t="s">
        <v>97</v>
      </c>
      <c r="T15" s="78"/>
      <c r="V15" s="76"/>
      <c r="W15" s="77" t="s">
        <v>97</v>
      </c>
      <c r="X15" s="78"/>
    </row>
    <row r="16" spans="1:24" x14ac:dyDescent="0.25">
      <c r="A16" s="61"/>
      <c r="B16" s="62"/>
      <c r="F16" s="74"/>
      <c r="G16" s="73"/>
      <c r="H16" s="68"/>
      <c r="J16" s="74"/>
      <c r="K16" s="73"/>
      <c r="L16" s="68"/>
      <c r="N16" s="74"/>
      <c r="O16" s="73"/>
      <c r="P16" s="68"/>
      <c r="R16" s="74"/>
      <c r="S16" s="73"/>
      <c r="T16" s="68"/>
      <c r="V16" s="74"/>
      <c r="W16" s="73"/>
      <c r="X16" s="68"/>
    </row>
    <row r="17" spans="1:24" x14ac:dyDescent="0.25">
      <c r="A17" s="61" t="s">
        <v>98</v>
      </c>
      <c r="B17" s="62"/>
      <c r="F17" s="63" t="s">
        <v>99</v>
      </c>
      <c r="G17" s="64">
        <v>153037465</v>
      </c>
      <c r="H17" s="65" t="s">
        <v>89</v>
      </c>
      <c r="J17" s="63" t="s">
        <v>99</v>
      </c>
      <c r="K17" s="64">
        <v>49847454</v>
      </c>
      <c r="L17" s="65" t="s">
        <v>89</v>
      </c>
      <c r="N17" s="63" t="s">
        <v>99</v>
      </c>
      <c r="O17" s="64">
        <v>266063256.97999999</v>
      </c>
      <c r="P17" s="65" t="s">
        <v>89</v>
      </c>
      <c r="R17" s="63" t="s">
        <v>99</v>
      </c>
      <c r="S17" s="64">
        <v>412088927</v>
      </c>
      <c r="T17" s="65" t="s">
        <v>89</v>
      </c>
      <c r="V17" s="63" t="s">
        <v>99</v>
      </c>
      <c r="W17" s="64">
        <v>152659307</v>
      </c>
      <c r="X17" s="65" t="s">
        <v>89</v>
      </c>
    </row>
    <row r="18" spans="1:24" ht="15" customHeight="1" x14ac:dyDescent="0.25">
      <c r="A18" s="61" t="s">
        <v>100</v>
      </c>
      <c r="B18" s="62"/>
      <c r="F18" s="74"/>
      <c r="G18" s="73">
        <v>2013</v>
      </c>
      <c r="H18" s="290" t="s">
        <v>298</v>
      </c>
      <c r="J18" s="74"/>
      <c r="K18" s="73">
        <v>2010</v>
      </c>
      <c r="L18" s="290" t="s">
        <v>300</v>
      </c>
      <c r="N18" s="74"/>
      <c r="O18" s="73">
        <v>2015</v>
      </c>
      <c r="P18" s="290" t="s">
        <v>310</v>
      </c>
      <c r="R18" s="74"/>
      <c r="S18" s="73">
        <v>2012</v>
      </c>
      <c r="T18" s="290" t="s">
        <v>300</v>
      </c>
      <c r="V18" s="74"/>
      <c r="W18" s="73">
        <v>2012</v>
      </c>
      <c r="X18" s="290" t="s">
        <v>300</v>
      </c>
    </row>
    <row r="19" spans="1:24" x14ac:dyDescent="0.25">
      <c r="A19" s="66" t="s">
        <v>101</v>
      </c>
      <c r="B19" s="62"/>
      <c r="F19" s="106">
        <v>1</v>
      </c>
      <c r="G19" s="100">
        <v>1</v>
      </c>
      <c r="H19" s="290"/>
      <c r="J19" s="106">
        <v>0.7</v>
      </c>
      <c r="K19" s="67">
        <v>0.7</v>
      </c>
      <c r="L19" s="290"/>
      <c r="N19" s="106">
        <v>1</v>
      </c>
      <c r="O19" s="67">
        <v>1</v>
      </c>
      <c r="P19" s="290"/>
      <c r="R19" s="106">
        <v>0.5</v>
      </c>
      <c r="S19" s="67">
        <v>0.5</v>
      </c>
      <c r="T19" s="290"/>
      <c r="V19" s="106">
        <v>0.8</v>
      </c>
      <c r="W19" s="67">
        <v>0.8</v>
      </c>
      <c r="X19" s="290"/>
    </row>
    <row r="20" spans="1:24" x14ac:dyDescent="0.25">
      <c r="A20" s="66"/>
      <c r="B20" s="62"/>
      <c r="F20" s="74"/>
      <c r="G20" s="67"/>
      <c r="H20" s="290"/>
      <c r="J20" s="74"/>
      <c r="K20" s="67"/>
      <c r="L20" s="290"/>
      <c r="N20" s="74"/>
      <c r="O20" s="67"/>
      <c r="P20" s="290"/>
      <c r="R20" s="74"/>
      <c r="S20" s="67"/>
      <c r="T20" s="290"/>
      <c r="V20" s="74"/>
      <c r="W20" s="67"/>
      <c r="X20" s="290"/>
    </row>
    <row r="21" spans="1:24" x14ac:dyDescent="0.25">
      <c r="A21" s="66"/>
      <c r="B21" s="62"/>
      <c r="F21" s="74"/>
      <c r="G21" s="67"/>
      <c r="H21" s="290"/>
      <c r="J21" s="74"/>
      <c r="K21" s="67"/>
      <c r="L21" s="290"/>
      <c r="N21" s="74"/>
      <c r="O21" s="67"/>
      <c r="P21" s="290"/>
      <c r="R21" s="74"/>
      <c r="S21" s="67"/>
      <c r="T21" s="290"/>
      <c r="V21" s="74"/>
      <c r="W21" s="67"/>
      <c r="X21" s="290"/>
    </row>
    <row r="22" spans="1:24" x14ac:dyDescent="0.25">
      <c r="A22" s="66"/>
      <c r="B22" s="62"/>
      <c r="F22" s="74"/>
      <c r="G22" s="67"/>
      <c r="H22" s="290"/>
      <c r="J22" s="74"/>
      <c r="K22" s="67"/>
      <c r="L22" s="290"/>
      <c r="N22" s="74"/>
      <c r="O22" s="67"/>
      <c r="P22" s="290"/>
      <c r="R22" s="74"/>
      <c r="S22" s="67"/>
      <c r="T22" s="290"/>
      <c r="V22" s="74"/>
      <c r="W22" s="67"/>
      <c r="X22" s="290"/>
    </row>
    <row r="23" spans="1:24" x14ac:dyDescent="0.25">
      <c r="A23" s="66"/>
      <c r="B23" s="62"/>
      <c r="F23" s="74"/>
      <c r="G23" s="67"/>
      <c r="H23" s="290"/>
      <c r="J23" s="74"/>
      <c r="K23" s="67"/>
      <c r="L23" s="290"/>
      <c r="N23" s="74"/>
      <c r="O23" s="67"/>
      <c r="P23" s="290"/>
      <c r="R23" s="74"/>
      <c r="S23" s="67"/>
      <c r="T23" s="290"/>
      <c r="V23" s="74"/>
      <c r="W23" s="67"/>
      <c r="X23" s="290"/>
    </row>
    <row r="24" spans="1:24" x14ac:dyDescent="0.25">
      <c r="A24" s="61"/>
      <c r="B24" s="62"/>
      <c r="F24" s="74"/>
      <c r="G24" s="67"/>
      <c r="H24" s="290"/>
      <c r="J24" s="74"/>
      <c r="K24" s="67"/>
      <c r="L24" s="290"/>
      <c r="N24" s="74"/>
      <c r="O24" s="67"/>
      <c r="P24" s="290"/>
      <c r="R24" s="74"/>
      <c r="S24" s="67"/>
      <c r="T24" s="290"/>
      <c r="V24" s="74"/>
      <c r="W24" s="67"/>
      <c r="X24" s="290"/>
    </row>
    <row r="25" spans="1:24" x14ac:dyDescent="0.25">
      <c r="A25" s="69" t="s">
        <v>103</v>
      </c>
      <c r="B25" s="70"/>
      <c r="F25" s="71" t="s">
        <v>94</v>
      </c>
      <c r="G25" s="72">
        <f>+ROUND(G17*G19*$B$72/(LOOKUP(G18,$A$41:$A$72,$B$41:$B$72)),0)</f>
        <v>191515419</v>
      </c>
      <c r="H25" s="75">
        <f>+ROUND(G25/$B$72,2)</f>
        <v>259.61</v>
      </c>
      <c r="J25" s="71" t="s">
        <v>94</v>
      </c>
      <c r="K25" s="72">
        <f>+ROUND(K17*K19*$B$72/(LOOKUP(K18,$A$41:$A$72,$B$41:$B$72)),0)</f>
        <v>49983146</v>
      </c>
      <c r="L25" s="75">
        <f>+ROUND(K25/$B$72,2)</f>
        <v>67.75</v>
      </c>
      <c r="N25" s="71" t="s">
        <v>94</v>
      </c>
      <c r="O25" s="72">
        <f>+ROUND(O17*O19*$B$72/(LOOKUP(O18,$A$41:$A$72,$B$41:$B$72)),0)</f>
        <v>304616106</v>
      </c>
      <c r="P25" s="75">
        <f>+ROUND(O25/$B$72,2)</f>
        <v>412.92</v>
      </c>
      <c r="R25" s="71" t="s">
        <v>94</v>
      </c>
      <c r="S25" s="72">
        <f>+ROUND(S17*S19*$B$72/(LOOKUP(S18,$A$41:$A$72,$B$41:$B$72)),0)</f>
        <v>268223934</v>
      </c>
      <c r="T25" s="75">
        <f>+ROUND(S25/$B$72,2)</f>
        <v>363.59</v>
      </c>
      <c r="V25" s="71" t="s">
        <v>94</v>
      </c>
      <c r="W25" s="72">
        <f>+ROUND(W17*W19*$B$72/(LOOKUP(W18,$A$41:$A$72,$B$41:$B$72)),0)</f>
        <v>158982694</v>
      </c>
      <c r="X25" s="75">
        <f>+ROUND(W25/$B$72,2)</f>
        <v>215.51</v>
      </c>
    </row>
    <row r="27" spans="1:24" x14ac:dyDescent="0.25">
      <c r="A27" s="59" t="s">
        <v>102</v>
      </c>
      <c r="B27" s="60"/>
      <c r="F27" s="76"/>
      <c r="G27" s="77" t="s">
        <v>102</v>
      </c>
      <c r="H27" s="78"/>
      <c r="J27" s="76"/>
      <c r="K27" s="77" t="s">
        <v>102</v>
      </c>
      <c r="L27" s="78"/>
      <c r="N27" s="76"/>
      <c r="O27" s="77" t="s">
        <v>102</v>
      </c>
      <c r="P27" s="78"/>
      <c r="R27" s="76"/>
      <c r="S27" s="77" t="s">
        <v>102</v>
      </c>
      <c r="T27" s="78"/>
      <c r="V27" s="76"/>
      <c r="W27" s="77" t="s">
        <v>102</v>
      </c>
      <c r="X27" s="78"/>
    </row>
    <row r="28" spans="1:24" x14ac:dyDescent="0.25">
      <c r="A28" s="61"/>
      <c r="B28" s="62"/>
      <c r="F28" s="74"/>
      <c r="G28" s="73"/>
      <c r="H28" s="68"/>
      <c r="J28" s="74"/>
      <c r="K28" s="73"/>
      <c r="L28" s="68"/>
      <c r="N28" s="74"/>
      <c r="O28" s="73"/>
      <c r="P28" s="68"/>
      <c r="R28" s="74"/>
      <c r="S28" s="73"/>
      <c r="T28" s="68"/>
      <c r="V28" s="74"/>
      <c r="W28" s="73"/>
      <c r="X28" s="68"/>
    </row>
    <row r="29" spans="1:24" x14ac:dyDescent="0.25">
      <c r="A29" s="61" t="s">
        <v>98</v>
      </c>
      <c r="B29" s="62"/>
      <c r="F29" s="63" t="s">
        <v>99</v>
      </c>
      <c r="G29" s="64">
        <f>168187788+51775059</f>
        <v>219962847</v>
      </c>
      <c r="H29" s="65" t="s">
        <v>89</v>
      </c>
      <c r="J29" s="63" t="s">
        <v>99</v>
      </c>
      <c r="K29" s="64">
        <v>118217930</v>
      </c>
      <c r="L29" s="65" t="s">
        <v>89</v>
      </c>
      <c r="N29" s="63" t="s">
        <v>99</v>
      </c>
      <c r="O29" s="64">
        <v>2614616863</v>
      </c>
      <c r="P29" s="65" t="s">
        <v>89</v>
      </c>
      <c r="R29" s="63" t="s">
        <v>99</v>
      </c>
      <c r="S29" s="64">
        <v>0</v>
      </c>
      <c r="T29" s="65"/>
      <c r="V29" s="63" t="s">
        <v>99</v>
      </c>
      <c r="W29" s="64">
        <v>1675686840</v>
      </c>
      <c r="X29" s="65" t="s">
        <v>89</v>
      </c>
    </row>
    <row r="30" spans="1:24" ht="15" customHeight="1" x14ac:dyDescent="0.25">
      <c r="A30" s="61" t="s">
        <v>100</v>
      </c>
      <c r="B30" s="62"/>
      <c r="F30" s="74"/>
      <c r="G30" s="73">
        <v>2015</v>
      </c>
      <c r="H30" s="290" t="s">
        <v>299</v>
      </c>
      <c r="J30" s="74"/>
      <c r="K30" s="73">
        <v>2014</v>
      </c>
      <c r="L30" s="290" t="s">
        <v>300</v>
      </c>
      <c r="N30" s="74"/>
      <c r="O30" s="73">
        <v>2013</v>
      </c>
      <c r="P30" s="290" t="s">
        <v>310</v>
      </c>
      <c r="R30" s="74"/>
      <c r="S30" s="73">
        <v>2000</v>
      </c>
      <c r="T30" s="290"/>
      <c r="V30" s="74"/>
      <c r="W30" s="73">
        <v>2010</v>
      </c>
      <c r="X30" s="290" t="s">
        <v>310</v>
      </c>
    </row>
    <row r="31" spans="1:24" x14ac:dyDescent="0.25">
      <c r="A31" s="66" t="s">
        <v>101</v>
      </c>
      <c r="B31" s="62"/>
      <c r="F31" s="106">
        <v>0.7</v>
      </c>
      <c r="G31" s="67">
        <v>0.7</v>
      </c>
      <c r="H31" s="290"/>
      <c r="J31" s="106">
        <v>1</v>
      </c>
      <c r="K31" s="67">
        <v>1</v>
      </c>
      <c r="L31" s="290"/>
      <c r="N31" s="106">
        <v>0.18</v>
      </c>
      <c r="O31" s="67">
        <v>0.18</v>
      </c>
      <c r="P31" s="290"/>
      <c r="R31" s="106">
        <v>0</v>
      </c>
      <c r="S31" s="67">
        <v>0</v>
      </c>
      <c r="T31" s="290"/>
      <c r="V31" s="106">
        <v>0.35</v>
      </c>
      <c r="W31" s="67">
        <v>0.35</v>
      </c>
      <c r="X31" s="290"/>
    </row>
    <row r="32" spans="1:24" x14ac:dyDescent="0.25">
      <c r="A32" s="66"/>
      <c r="B32" s="62"/>
      <c r="F32" s="74"/>
      <c r="G32" s="67"/>
      <c r="H32" s="290"/>
      <c r="J32" s="74"/>
      <c r="K32" s="67"/>
      <c r="L32" s="290"/>
      <c r="N32" s="74"/>
      <c r="O32" s="67"/>
      <c r="P32" s="290"/>
      <c r="R32" s="74"/>
      <c r="S32" s="67"/>
      <c r="T32" s="290"/>
      <c r="V32" s="74"/>
      <c r="W32" s="67"/>
      <c r="X32" s="290"/>
    </row>
    <row r="33" spans="1:24" x14ac:dyDescent="0.25">
      <c r="A33" s="66"/>
      <c r="B33" s="62"/>
      <c r="F33" s="74"/>
      <c r="G33" s="67"/>
      <c r="H33" s="290"/>
      <c r="J33" s="74"/>
      <c r="K33" s="67"/>
      <c r="L33" s="290"/>
      <c r="N33" s="74"/>
      <c r="O33" s="67"/>
      <c r="P33" s="290"/>
      <c r="R33" s="74"/>
      <c r="S33" s="67"/>
      <c r="T33" s="290"/>
      <c r="V33" s="74"/>
      <c r="W33" s="67"/>
      <c r="X33" s="290"/>
    </row>
    <row r="34" spans="1:24" x14ac:dyDescent="0.25">
      <c r="A34" s="66"/>
      <c r="B34" s="62"/>
      <c r="F34" s="74"/>
      <c r="G34" s="67"/>
      <c r="H34" s="290"/>
      <c r="J34" s="74"/>
      <c r="K34" s="67"/>
      <c r="L34" s="290"/>
      <c r="N34" s="74"/>
      <c r="O34" s="67"/>
      <c r="P34" s="290"/>
      <c r="R34" s="74"/>
      <c r="S34" s="67"/>
      <c r="T34" s="290"/>
      <c r="V34" s="74"/>
      <c r="W34" s="67"/>
      <c r="X34" s="290"/>
    </row>
    <row r="35" spans="1:24" x14ac:dyDescent="0.25">
      <c r="A35" s="66"/>
      <c r="B35" s="62"/>
      <c r="F35" s="74"/>
      <c r="G35" s="67"/>
      <c r="H35" s="290"/>
      <c r="J35" s="74"/>
      <c r="K35" s="67"/>
      <c r="L35" s="290"/>
      <c r="N35" s="74"/>
      <c r="O35" s="67"/>
      <c r="P35" s="290"/>
      <c r="R35" s="74"/>
      <c r="S35" s="67"/>
      <c r="T35" s="290"/>
      <c r="V35" s="74"/>
      <c r="W35" s="67"/>
      <c r="X35" s="290"/>
    </row>
    <row r="36" spans="1:24" x14ac:dyDescent="0.25">
      <c r="A36" s="61"/>
      <c r="B36" s="62"/>
      <c r="F36" s="74"/>
      <c r="G36" s="67"/>
      <c r="H36" s="290"/>
      <c r="J36" s="74"/>
      <c r="K36" s="67"/>
      <c r="L36" s="290"/>
      <c r="N36" s="74"/>
      <c r="O36" s="67"/>
      <c r="P36" s="290"/>
      <c r="R36" s="74"/>
      <c r="S36" s="67"/>
      <c r="T36" s="290"/>
      <c r="V36" s="74"/>
      <c r="W36" s="67"/>
      <c r="X36" s="290"/>
    </row>
    <row r="37" spans="1:24" x14ac:dyDescent="0.25">
      <c r="A37" s="69" t="s">
        <v>103</v>
      </c>
      <c r="B37" s="70"/>
      <c r="F37" s="71" t="s">
        <v>145</v>
      </c>
      <c r="G37" s="72">
        <f>+ROUND(G29*G31*$B$72/(LOOKUP(G30,$A$41:$A$72,$B$41:$B$72)),0)</f>
        <v>176284988</v>
      </c>
      <c r="H37" s="75">
        <f>+ROUND(G37/$B$72,2)</f>
        <v>238.96</v>
      </c>
      <c r="J37" s="71" t="s">
        <v>94</v>
      </c>
      <c r="K37" s="72">
        <f>+ROUND(K29*K31*$B$72/(LOOKUP(K30,$A$41:$A$72,$B$41:$B$72)),0)</f>
        <v>141576910</v>
      </c>
      <c r="L37" s="75">
        <f>+ROUND(K37/$B$72,2)</f>
        <v>191.91</v>
      </c>
      <c r="N37" s="71" t="s">
        <v>145</v>
      </c>
      <c r="O37" s="72">
        <f>+ROUND(O29*O31*$B$72/(LOOKUP(O30,$A$41:$A$72,$B$41:$B$72)),0)</f>
        <v>588961010</v>
      </c>
      <c r="P37" s="75">
        <f>+ROUND(O37/$B$72,2)</f>
        <v>798.36</v>
      </c>
      <c r="R37" s="71" t="s">
        <v>94</v>
      </c>
      <c r="S37" s="72">
        <f>+ROUND(S29*S31*$B$72/(LOOKUP(S30,$A$41:$A$72,$B$41:$B$72)),0)</f>
        <v>0</v>
      </c>
      <c r="T37" s="75">
        <f>+ROUND(S37/$B$72,2)</f>
        <v>0</v>
      </c>
      <c r="V37" s="71" t="s">
        <v>94</v>
      </c>
      <c r="W37" s="72">
        <f>+ROUND(W29*W31*$B$72/(LOOKUP(W30,$A$41:$A$72,$B$41:$B$72)),0)</f>
        <v>840124144</v>
      </c>
      <c r="X37" s="75">
        <f>+ROUND(W37/$B$72,2)</f>
        <v>1138.82</v>
      </c>
    </row>
    <row r="41" spans="1:24" ht="15.75" x14ac:dyDescent="0.25">
      <c r="A41" s="79">
        <v>1986</v>
      </c>
      <c r="B41" s="80">
        <v>16811</v>
      </c>
    </row>
    <row r="42" spans="1:24" ht="15.75" x14ac:dyDescent="0.25">
      <c r="A42" s="79">
        <v>1987</v>
      </c>
      <c r="B42" s="80">
        <v>20510</v>
      </c>
    </row>
    <row r="43" spans="1:24" ht="15.75" x14ac:dyDescent="0.25">
      <c r="A43" s="79">
        <v>1988</v>
      </c>
      <c r="B43" s="80">
        <v>25637</v>
      </c>
    </row>
    <row r="44" spans="1:24" ht="15.75" x14ac:dyDescent="0.25">
      <c r="A44" s="79">
        <v>1989</v>
      </c>
      <c r="B44" s="80">
        <v>32560</v>
      </c>
    </row>
    <row r="45" spans="1:24" ht="15.75" x14ac:dyDescent="0.25">
      <c r="A45" s="79">
        <v>1990</v>
      </c>
      <c r="B45" s="80">
        <v>41025</v>
      </c>
    </row>
    <row r="46" spans="1:24" ht="15.75" x14ac:dyDescent="0.25">
      <c r="A46" s="79">
        <v>1991</v>
      </c>
      <c r="B46" s="80">
        <v>51716</v>
      </c>
    </row>
    <row r="47" spans="1:24" ht="15.75" x14ac:dyDescent="0.25">
      <c r="A47" s="79">
        <v>1992</v>
      </c>
      <c r="B47" s="80">
        <v>65190</v>
      </c>
    </row>
    <row r="48" spans="1:24" ht="15.75" x14ac:dyDescent="0.25">
      <c r="A48" s="79">
        <v>1993</v>
      </c>
      <c r="B48" s="80">
        <v>81510</v>
      </c>
    </row>
    <row r="49" spans="1:2" ht="15.75" x14ac:dyDescent="0.25">
      <c r="A49" s="79">
        <v>1994</v>
      </c>
      <c r="B49" s="80">
        <v>98700</v>
      </c>
    </row>
    <row r="50" spans="1:2" ht="15.75" x14ac:dyDescent="0.25">
      <c r="A50" s="79">
        <v>1995</v>
      </c>
      <c r="B50" s="80">
        <v>118934</v>
      </c>
    </row>
    <row r="51" spans="1:2" ht="15.75" x14ac:dyDescent="0.25">
      <c r="A51" s="79">
        <v>1996</v>
      </c>
      <c r="B51" s="80">
        <v>142125</v>
      </c>
    </row>
    <row r="52" spans="1:2" ht="15.75" x14ac:dyDescent="0.25">
      <c r="A52" s="79">
        <v>1997</v>
      </c>
      <c r="B52" s="81">
        <v>172005</v>
      </c>
    </row>
    <row r="53" spans="1:2" ht="15.75" x14ac:dyDescent="0.25">
      <c r="A53" s="79">
        <v>1998</v>
      </c>
      <c r="B53" s="81">
        <v>203826</v>
      </c>
    </row>
    <row r="54" spans="1:2" ht="15.75" x14ac:dyDescent="0.25">
      <c r="A54" s="79">
        <v>1999</v>
      </c>
      <c r="B54" s="80">
        <v>236460</v>
      </c>
    </row>
    <row r="55" spans="1:2" ht="15.75" x14ac:dyDescent="0.25">
      <c r="A55" s="79">
        <v>2000</v>
      </c>
      <c r="B55" s="82">
        <v>260100</v>
      </c>
    </row>
    <row r="56" spans="1:2" ht="15.75" x14ac:dyDescent="0.25">
      <c r="A56" s="79">
        <v>2001</v>
      </c>
      <c r="B56" s="82">
        <v>286000</v>
      </c>
    </row>
    <row r="57" spans="1:2" ht="15.75" x14ac:dyDescent="0.25">
      <c r="A57" s="79">
        <v>2002</v>
      </c>
      <c r="B57" s="82">
        <v>309000</v>
      </c>
    </row>
    <row r="58" spans="1:2" ht="15.75" x14ac:dyDescent="0.25">
      <c r="A58" s="79">
        <v>2003</v>
      </c>
      <c r="B58" s="82">
        <v>332000</v>
      </c>
    </row>
    <row r="59" spans="1:2" ht="15.75" x14ac:dyDescent="0.25">
      <c r="A59" s="79">
        <v>2004</v>
      </c>
      <c r="B59" s="82">
        <v>358000</v>
      </c>
    </row>
    <row r="60" spans="1:2" ht="15.75" x14ac:dyDescent="0.25">
      <c r="A60" s="79">
        <v>2005</v>
      </c>
      <c r="B60" s="82">
        <v>381500</v>
      </c>
    </row>
    <row r="61" spans="1:2" ht="15.75" x14ac:dyDescent="0.25">
      <c r="A61" s="79">
        <v>2006</v>
      </c>
      <c r="B61" s="82">
        <v>408000</v>
      </c>
    </row>
    <row r="62" spans="1:2" ht="15.75" x14ac:dyDescent="0.25">
      <c r="A62" s="79">
        <v>2007</v>
      </c>
      <c r="B62" s="82">
        <v>433700</v>
      </c>
    </row>
    <row r="63" spans="1:2" ht="15.75" x14ac:dyDescent="0.25">
      <c r="A63" s="79">
        <v>2008</v>
      </c>
      <c r="B63" s="82">
        <v>461500</v>
      </c>
    </row>
    <row r="64" spans="1:2" ht="15.75" x14ac:dyDescent="0.25">
      <c r="A64" s="79">
        <v>2009</v>
      </c>
      <c r="B64" s="82">
        <v>496900</v>
      </c>
    </row>
    <row r="65" spans="1:2" ht="15.75" x14ac:dyDescent="0.25">
      <c r="A65" s="79">
        <v>2010</v>
      </c>
      <c r="B65" s="82">
        <v>515000</v>
      </c>
    </row>
    <row r="66" spans="1:2" ht="15.75" x14ac:dyDescent="0.25">
      <c r="A66" s="79">
        <v>2011</v>
      </c>
      <c r="B66" s="82">
        <v>535600</v>
      </c>
    </row>
    <row r="67" spans="1:2" ht="15.75" x14ac:dyDescent="0.25">
      <c r="A67" s="79">
        <v>2012</v>
      </c>
      <c r="B67" s="82">
        <v>566700</v>
      </c>
    </row>
    <row r="68" spans="1:2" ht="15.75" x14ac:dyDescent="0.25">
      <c r="A68" s="79">
        <v>2013</v>
      </c>
      <c r="B68" s="82">
        <v>589500</v>
      </c>
    </row>
    <row r="69" spans="1:2" ht="15.75" x14ac:dyDescent="0.25">
      <c r="A69" s="79">
        <v>2014</v>
      </c>
      <c r="B69" s="82">
        <v>616000</v>
      </c>
    </row>
    <row r="70" spans="1:2" ht="15.75" x14ac:dyDescent="0.25">
      <c r="A70" s="79">
        <v>2015</v>
      </c>
      <c r="B70" s="82">
        <v>644350</v>
      </c>
    </row>
    <row r="71" spans="1:2" ht="15.75" x14ac:dyDescent="0.25">
      <c r="A71" s="79">
        <v>2016</v>
      </c>
      <c r="B71" s="82">
        <v>689454</v>
      </c>
    </row>
    <row r="72" spans="1:2" ht="15.75" x14ac:dyDescent="0.25">
      <c r="A72" s="79">
        <v>2017</v>
      </c>
      <c r="B72" s="83">
        <v>737717</v>
      </c>
    </row>
  </sheetData>
  <mergeCells count="17">
    <mergeCell ref="T18:T24"/>
    <mergeCell ref="T30:T36"/>
    <mergeCell ref="X18:X24"/>
    <mergeCell ref="X30:X36"/>
    <mergeCell ref="P18:P24"/>
    <mergeCell ref="P30:P36"/>
    <mergeCell ref="H30:H36"/>
    <mergeCell ref="L30:L36"/>
    <mergeCell ref="A2:B3"/>
    <mergeCell ref="A6:B6"/>
    <mergeCell ref="A13:B13"/>
    <mergeCell ref="L18:L24"/>
    <mergeCell ref="H18:H24"/>
    <mergeCell ref="A8:B9"/>
    <mergeCell ref="D8:D9"/>
    <mergeCell ref="A10:B11"/>
    <mergeCell ref="D10:D11"/>
  </mergeCells>
  <conditionalFormatting sqref="H6:H7 H10:H11">
    <cfRule type="cellIs" dxfId="75" priority="273" operator="equal">
      <formula>"NO CUMPLE"</formula>
    </cfRule>
  </conditionalFormatting>
  <conditionalFormatting sqref="L6:L7">
    <cfRule type="cellIs" dxfId="74" priority="268" operator="equal">
      <formula>"NO CUMPLE"</formula>
    </cfRule>
  </conditionalFormatting>
  <conditionalFormatting sqref="H8:H9">
    <cfRule type="cellIs" dxfId="73" priority="256" operator="equal">
      <formula>"NO CUMPLE"</formula>
    </cfRule>
  </conditionalFormatting>
  <conditionalFormatting sqref="L10:L11">
    <cfRule type="cellIs" dxfId="72" priority="255" operator="equal">
      <formula>"NO CUMPLE"</formula>
    </cfRule>
  </conditionalFormatting>
  <conditionalFormatting sqref="L8:L9">
    <cfRule type="cellIs" dxfId="71" priority="254" operator="equal">
      <formula>"NO CUMPLE"</formula>
    </cfRule>
  </conditionalFormatting>
  <conditionalFormatting sqref="G13">
    <cfRule type="cellIs" dxfId="70" priority="244" operator="equal">
      <formula>"NO CUMPLE"</formula>
    </cfRule>
    <cfRule type="cellIs" dxfId="69" priority="245" operator="equal">
      <formula>"CUMPLE"</formula>
    </cfRule>
  </conditionalFormatting>
  <conditionalFormatting sqref="K13">
    <cfRule type="cellIs" dxfId="68" priority="233" operator="equal">
      <formula>"NO CUMPLE"</formula>
    </cfRule>
    <cfRule type="cellIs" dxfId="67" priority="234" operator="equal">
      <formula>"CUMPLE"</formula>
    </cfRule>
  </conditionalFormatting>
  <conditionalFormatting sqref="P6:P7">
    <cfRule type="cellIs" dxfId="66" priority="25" operator="equal">
      <formula>"NO CUMPLE"</formula>
    </cfRule>
  </conditionalFormatting>
  <conditionalFormatting sqref="P10:P11">
    <cfRule type="cellIs" dxfId="65" priority="24" operator="equal">
      <formula>"NO CUMPLE"</formula>
    </cfRule>
  </conditionalFormatting>
  <conditionalFormatting sqref="P8:P9">
    <cfRule type="cellIs" dxfId="64" priority="23" operator="equal">
      <formula>"NO CUMPLE"</formula>
    </cfRule>
  </conditionalFormatting>
  <conditionalFormatting sqref="O13">
    <cfRule type="cellIs" dxfId="63" priority="21" operator="equal">
      <formula>"NO CUMPLE"</formula>
    </cfRule>
    <cfRule type="cellIs" dxfId="62" priority="22" operator="equal">
      <formula>"CUMPLE"</formula>
    </cfRule>
  </conditionalFormatting>
  <conditionalFormatting sqref="T6:T7">
    <cfRule type="cellIs" dxfId="61" priority="10" operator="equal">
      <formula>"NO CUMPLE"</formula>
    </cfRule>
  </conditionalFormatting>
  <conditionalFormatting sqref="T10:T11">
    <cfRule type="cellIs" dxfId="60" priority="9" operator="equal">
      <formula>"NO CUMPLE"</formula>
    </cfRule>
  </conditionalFormatting>
  <conditionalFormatting sqref="T8:T9">
    <cfRule type="cellIs" dxfId="59" priority="8" operator="equal">
      <formula>"NO CUMPLE"</formula>
    </cfRule>
  </conditionalFormatting>
  <conditionalFormatting sqref="S13">
    <cfRule type="cellIs" dxfId="58" priority="6" operator="equal">
      <formula>"NO CUMPLE"</formula>
    </cfRule>
    <cfRule type="cellIs" dxfId="57" priority="7" operator="equal">
      <formula>"CUMPLE"</formula>
    </cfRule>
  </conditionalFormatting>
  <conditionalFormatting sqref="X6:X7">
    <cfRule type="cellIs" dxfId="56" priority="5" operator="equal">
      <formula>"NO CUMPLE"</formula>
    </cfRule>
  </conditionalFormatting>
  <conditionalFormatting sqref="X10:X11">
    <cfRule type="cellIs" dxfId="55" priority="4" operator="equal">
      <formula>"NO CUMPLE"</formula>
    </cfRule>
  </conditionalFormatting>
  <conditionalFormatting sqref="X8:X9">
    <cfRule type="cellIs" dxfId="54" priority="3" operator="equal">
      <formula>"NO CUMPLE"</formula>
    </cfRule>
  </conditionalFormatting>
  <conditionalFormatting sqref="W13">
    <cfRule type="cellIs" dxfId="53" priority="1" operator="equal">
      <formula>"NO CUMPLE"</formula>
    </cfRule>
    <cfRule type="cellIs" dxfId="52" priority="2" operator="equal">
      <formula>"CUMPLE"</formula>
    </cfRule>
  </conditionalFormatting>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V116"/>
  <sheetViews>
    <sheetView zoomScale="80" zoomScaleNormal="80" workbookViewId="0">
      <pane xSplit="4" ySplit="7" topLeftCell="E89" activePane="bottomRight" state="frozen"/>
      <selection pane="topRight" activeCell="E1" sqref="E1"/>
      <selection pane="bottomLeft" activeCell="A8" sqref="A8"/>
      <selection pane="bottomRight" activeCell="F46" sqref="F46"/>
    </sheetView>
  </sheetViews>
  <sheetFormatPr baseColWidth="10" defaultColWidth="15" defaultRowHeight="12.75" x14ac:dyDescent="0.25"/>
  <cols>
    <col min="1" max="1" width="7.5703125" style="1" customWidth="1"/>
    <col min="2" max="2" width="60.85546875" style="1" customWidth="1"/>
    <col min="3" max="3" width="8.7109375" style="1" customWidth="1"/>
    <col min="4" max="4" width="10.7109375" style="1" customWidth="1"/>
    <col min="5" max="5" width="12.7109375" style="1" customWidth="1"/>
    <col min="6" max="6" width="15.7109375" style="1" customWidth="1"/>
    <col min="7" max="7" width="15" style="1"/>
    <col min="8" max="8" width="15.28515625" style="1" bestFit="1" customWidth="1"/>
    <col min="9" max="9" width="16.85546875" style="1" customWidth="1"/>
    <col min="10" max="10" width="15" style="1"/>
    <col min="11" max="11" width="15.28515625" style="1" bestFit="1" customWidth="1"/>
    <col min="12" max="12" width="16.85546875" style="1" customWidth="1"/>
    <col min="13" max="13" width="15" style="1"/>
    <col min="14" max="14" width="15.28515625" style="1" bestFit="1" customWidth="1"/>
    <col min="15" max="15" width="16.85546875" style="1" customWidth="1"/>
    <col min="16" max="16" width="15" style="1"/>
    <col min="17" max="17" width="15.28515625" style="1" bestFit="1" customWidth="1"/>
    <col min="18" max="18" width="16.85546875" style="1" customWidth="1"/>
    <col min="19" max="19" width="15" style="1"/>
    <col min="20" max="20" width="15.28515625" style="1" bestFit="1" customWidth="1"/>
    <col min="21" max="21" width="16.85546875" style="1" customWidth="1"/>
    <col min="22" max="16384" width="15" style="1"/>
  </cols>
  <sheetData>
    <row r="1" spans="1:21" x14ac:dyDescent="0.25">
      <c r="A1" s="297" t="s">
        <v>85</v>
      </c>
      <c r="B1" s="297"/>
      <c r="C1" s="297"/>
      <c r="D1" s="297"/>
      <c r="E1" s="297"/>
      <c r="F1" s="297"/>
    </row>
    <row r="2" spans="1:21" x14ac:dyDescent="0.25">
      <c r="A2" s="297" t="s">
        <v>134</v>
      </c>
      <c r="B2" s="297"/>
      <c r="C2" s="297"/>
      <c r="D2" s="297"/>
      <c r="E2" s="297"/>
      <c r="F2" s="297"/>
    </row>
    <row r="3" spans="1:21" ht="18" customHeight="1" x14ac:dyDescent="0.25">
      <c r="A3" s="298" t="s">
        <v>250</v>
      </c>
      <c r="B3" s="298"/>
      <c r="C3" s="298"/>
      <c r="D3" s="298"/>
      <c r="E3" s="298"/>
      <c r="F3" s="298"/>
      <c r="G3" s="299" t="s">
        <v>251</v>
      </c>
      <c r="H3" s="300"/>
      <c r="I3" s="301"/>
      <c r="J3" s="299" t="s">
        <v>252</v>
      </c>
      <c r="K3" s="300"/>
      <c r="L3" s="301"/>
      <c r="M3" s="299" t="s">
        <v>253</v>
      </c>
      <c r="N3" s="300"/>
      <c r="O3" s="301"/>
      <c r="P3" s="299" t="s">
        <v>254</v>
      </c>
      <c r="Q3" s="300"/>
      <c r="R3" s="301"/>
      <c r="S3" s="299" t="s">
        <v>255</v>
      </c>
      <c r="T3" s="300"/>
      <c r="U3" s="301"/>
    </row>
    <row r="4" spans="1:21" ht="59.25" customHeight="1" x14ac:dyDescent="0.25">
      <c r="A4" s="298"/>
      <c r="B4" s="298"/>
      <c r="C4" s="298"/>
      <c r="D4" s="298"/>
      <c r="E4" s="298"/>
      <c r="F4" s="298"/>
      <c r="G4" s="302"/>
      <c r="H4" s="303"/>
      <c r="I4" s="304"/>
      <c r="J4" s="302"/>
      <c r="K4" s="303"/>
      <c r="L4" s="304"/>
      <c r="M4" s="302"/>
      <c r="N4" s="303"/>
      <c r="O4" s="304"/>
      <c r="P4" s="302"/>
      <c r="Q4" s="303"/>
      <c r="R4" s="304"/>
      <c r="S4" s="302"/>
      <c r="T4" s="303"/>
      <c r="U4" s="304"/>
    </row>
    <row r="5" spans="1:21" x14ac:dyDescent="0.25">
      <c r="A5" s="298"/>
      <c r="B5" s="298"/>
      <c r="C5" s="298"/>
      <c r="D5" s="298"/>
      <c r="E5" s="298"/>
      <c r="F5" s="298"/>
      <c r="G5" s="297">
        <v>1</v>
      </c>
      <c r="H5" s="297"/>
      <c r="I5" s="297"/>
      <c r="J5" s="297">
        <v>2</v>
      </c>
      <c r="K5" s="297"/>
      <c r="L5" s="297"/>
      <c r="M5" s="297">
        <v>3</v>
      </c>
      <c r="N5" s="297"/>
      <c r="O5" s="297"/>
      <c r="P5" s="297">
        <v>4</v>
      </c>
      <c r="Q5" s="297"/>
      <c r="R5" s="297"/>
      <c r="S5" s="297">
        <v>5</v>
      </c>
      <c r="T5" s="297"/>
      <c r="U5" s="297"/>
    </row>
    <row r="6" spans="1:21" ht="15" customHeight="1" x14ac:dyDescent="0.25">
      <c r="A6" s="305" t="s">
        <v>135</v>
      </c>
      <c r="B6" s="305"/>
      <c r="C6" s="305"/>
      <c r="D6" s="305"/>
      <c r="E6" s="305"/>
      <c r="F6" s="305"/>
      <c r="G6" s="306" t="s">
        <v>64</v>
      </c>
      <c r="H6" s="306" t="s">
        <v>65</v>
      </c>
      <c r="I6" s="150" t="s">
        <v>136</v>
      </c>
      <c r="J6" s="306" t="s">
        <v>64</v>
      </c>
      <c r="K6" s="306" t="s">
        <v>65</v>
      </c>
      <c r="L6" s="150" t="s">
        <v>136</v>
      </c>
      <c r="M6" s="306" t="s">
        <v>64</v>
      </c>
      <c r="N6" s="306" t="s">
        <v>65</v>
      </c>
      <c r="O6" s="150" t="s">
        <v>136</v>
      </c>
      <c r="P6" s="306" t="s">
        <v>64</v>
      </c>
      <c r="Q6" s="306" t="s">
        <v>65</v>
      </c>
      <c r="R6" s="150" t="s">
        <v>136</v>
      </c>
      <c r="S6" s="306" t="s">
        <v>64</v>
      </c>
      <c r="T6" s="306" t="s">
        <v>65</v>
      </c>
      <c r="U6" s="150" t="s">
        <v>136</v>
      </c>
    </row>
    <row r="7" spans="1:21" x14ac:dyDescent="0.25">
      <c r="A7" s="154" t="s">
        <v>0</v>
      </c>
      <c r="B7" s="154" t="s">
        <v>66</v>
      </c>
      <c r="C7" s="154" t="s">
        <v>4</v>
      </c>
      <c r="D7" s="154" t="s">
        <v>1</v>
      </c>
      <c r="E7" s="154" t="s">
        <v>64</v>
      </c>
      <c r="F7" s="154" t="s">
        <v>65</v>
      </c>
      <c r="G7" s="307"/>
      <c r="H7" s="307"/>
      <c r="I7" s="151" t="s">
        <v>137</v>
      </c>
      <c r="J7" s="307"/>
      <c r="K7" s="307"/>
      <c r="L7" s="151" t="s">
        <v>137</v>
      </c>
      <c r="M7" s="307"/>
      <c r="N7" s="307"/>
      <c r="O7" s="151" t="s">
        <v>137</v>
      </c>
      <c r="P7" s="307"/>
      <c r="Q7" s="307"/>
      <c r="R7" s="151" t="s">
        <v>137</v>
      </c>
      <c r="S7" s="307"/>
      <c r="T7" s="307"/>
      <c r="U7" s="151" t="s">
        <v>137</v>
      </c>
    </row>
    <row r="8" spans="1:21" s="155" customFormat="1" x14ac:dyDescent="0.25">
      <c r="A8" s="154"/>
      <c r="B8" s="152" t="s">
        <v>167</v>
      </c>
      <c r="C8" s="154"/>
      <c r="D8" s="154"/>
      <c r="E8" s="154"/>
      <c r="F8" s="154"/>
      <c r="G8" s="154"/>
      <c r="H8" s="154"/>
      <c r="I8" s="154"/>
      <c r="J8" s="154"/>
      <c r="K8" s="154"/>
      <c r="L8" s="154"/>
      <c r="M8" s="154"/>
      <c r="N8" s="154"/>
      <c r="O8" s="154"/>
      <c r="P8" s="154"/>
      <c r="Q8" s="154"/>
      <c r="R8" s="154"/>
      <c r="S8" s="154"/>
      <c r="T8" s="154"/>
      <c r="U8" s="154"/>
    </row>
    <row r="9" spans="1:21" ht="15" x14ac:dyDescent="0.25">
      <c r="A9" s="133">
        <v>1</v>
      </c>
      <c r="B9" s="134" t="s">
        <v>168</v>
      </c>
      <c r="C9" s="133"/>
      <c r="D9" s="135"/>
      <c r="E9" s="136"/>
      <c r="F9" s="137"/>
      <c r="G9" s="136"/>
      <c r="H9" s="137"/>
      <c r="I9" s="130"/>
      <c r="J9" s="136"/>
      <c r="K9" s="137"/>
      <c r="L9" s="130"/>
      <c r="M9" s="136"/>
      <c r="N9" s="137"/>
      <c r="O9" s="130"/>
      <c r="P9" s="136"/>
      <c r="Q9" s="137"/>
      <c r="R9" s="130"/>
      <c r="S9" s="136"/>
      <c r="T9" s="137"/>
      <c r="U9" s="130"/>
    </row>
    <row r="10" spans="1:21" ht="15" x14ac:dyDescent="0.25">
      <c r="A10" s="133">
        <v>1.1000000000000001</v>
      </c>
      <c r="B10" s="134" t="s">
        <v>194</v>
      </c>
      <c r="C10" s="133" t="s">
        <v>56</v>
      </c>
      <c r="D10" s="135">
        <v>97.83</v>
      </c>
      <c r="E10" s="136">
        <v>15700</v>
      </c>
      <c r="F10" s="137">
        <f t="shared" ref="F10:F73" si="0">ROUND(D10*E10,0)</f>
        <v>1535931</v>
      </c>
      <c r="G10" s="136">
        <v>15527</v>
      </c>
      <c r="H10" s="137">
        <f t="shared" ref="H10:H11" si="1">ROUND($D10*G10,0)</f>
        <v>1519006</v>
      </c>
      <c r="I10" s="130" t="str">
        <f t="shared" ref="I10:I11" si="2">+IF(G10&lt;=$E10,"OK","NO OK")</f>
        <v>OK</v>
      </c>
      <c r="J10" s="136">
        <v>15582</v>
      </c>
      <c r="K10" s="137">
        <f>ROUND($D10*J10,0)</f>
        <v>1524387</v>
      </c>
      <c r="L10" s="130" t="str">
        <f t="shared" ref="L10:L73" si="3">+IF(J10&lt;=$E10,"OK","NO OK")</f>
        <v>OK</v>
      </c>
      <c r="M10" s="136">
        <v>15700</v>
      </c>
      <c r="N10" s="137">
        <f>ROUND($D10*M10,0)</f>
        <v>1535931</v>
      </c>
      <c r="O10" s="130" t="str">
        <f t="shared" ref="O10:O73" si="4">+IF(M10&lt;=$E10,"OK","NO OK")</f>
        <v>OK</v>
      </c>
      <c r="P10" s="136">
        <v>15595</v>
      </c>
      <c r="Q10" s="137">
        <f>ROUND($D10*P10,0)</f>
        <v>1525659</v>
      </c>
      <c r="R10" s="130" t="str">
        <f t="shared" ref="R10:R73" si="5">+IF(P10&lt;=$E10,"OK","NO OK")</f>
        <v>OK</v>
      </c>
      <c r="S10" s="136">
        <v>15626</v>
      </c>
      <c r="T10" s="137">
        <f>ROUND($D10*S10,0)</f>
        <v>1528692</v>
      </c>
      <c r="U10" s="130" t="str">
        <f t="shared" ref="U10:U73" si="6">+IF(S10&lt;=$E10,"OK","NO OK")</f>
        <v>OK</v>
      </c>
    </row>
    <row r="11" spans="1:21" ht="15" x14ac:dyDescent="0.25">
      <c r="A11" s="133">
        <v>1.2</v>
      </c>
      <c r="B11" s="134" t="s">
        <v>195</v>
      </c>
      <c r="C11" s="133" t="s">
        <v>169</v>
      </c>
      <c r="D11" s="135">
        <v>16.75</v>
      </c>
      <c r="E11" s="136">
        <v>7300</v>
      </c>
      <c r="F11" s="137">
        <f t="shared" si="0"/>
        <v>122275</v>
      </c>
      <c r="G11" s="136">
        <v>7220</v>
      </c>
      <c r="H11" s="137">
        <f t="shared" si="1"/>
        <v>120935</v>
      </c>
      <c r="I11" s="130" t="str">
        <f t="shared" si="2"/>
        <v>OK</v>
      </c>
      <c r="J11" s="136">
        <v>7245</v>
      </c>
      <c r="K11" s="137">
        <f>ROUND($D11*J11,0)</f>
        <v>121354</v>
      </c>
      <c r="L11" s="130" t="str">
        <f t="shared" si="3"/>
        <v>OK</v>
      </c>
      <c r="M11" s="136">
        <v>7300</v>
      </c>
      <c r="N11" s="137">
        <f>ROUND($D11*M11,0)</f>
        <v>122275</v>
      </c>
      <c r="O11" s="130" t="str">
        <f t="shared" si="4"/>
        <v>OK</v>
      </c>
      <c r="P11" s="136">
        <v>7251</v>
      </c>
      <c r="Q11" s="137">
        <f>ROUND($D11*P11,0)</f>
        <v>121454</v>
      </c>
      <c r="R11" s="130" t="str">
        <f t="shared" si="5"/>
        <v>OK</v>
      </c>
      <c r="S11" s="136">
        <v>7266</v>
      </c>
      <c r="T11" s="137">
        <f>ROUND($D11*S11,0)</f>
        <v>121706</v>
      </c>
      <c r="U11" s="130" t="str">
        <f t="shared" si="6"/>
        <v>OK</v>
      </c>
    </row>
    <row r="12" spans="1:21" ht="15" x14ac:dyDescent="0.25">
      <c r="A12" s="133">
        <v>1.3</v>
      </c>
      <c r="B12" s="134" t="s">
        <v>170</v>
      </c>
      <c r="C12" s="133" t="s">
        <v>169</v>
      </c>
      <c r="D12" s="135">
        <v>9</v>
      </c>
      <c r="E12" s="136">
        <v>9450</v>
      </c>
      <c r="F12" s="137">
        <f t="shared" si="0"/>
        <v>85050</v>
      </c>
      <c r="G12" s="136">
        <v>9346</v>
      </c>
      <c r="H12" s="137">
        <f t="shared" ref="H12:H75" si="7">ROUND($D12*G12,0)</f>
        <v>84114</v>
      </c>
      <c r="I12" s="130" t="str">
        <f t="shared" ref="I12:I75" si="8">+IF(G12&lt;=$E12,"OK","NO OK")</f>
        <v>OK</v>
      </c>
      <c r="J12" s="136">
        <v>9379</v>
      </c>
      <c r="K12" s="137">
        <f t="shared" ref="K12:K75" si="9">ROUND($D12*J12,0)</f>
        <v>84411</v>
      </c>
      <c r="L12" s="130" t="str">
        <f t="shared" si="3"/>
        <v>OK</v>
      </c>
      <c r="M12" s="136">
        <v>9450</v>
      </c>
      <c r="N12" s="137">
        <f t="shared" ref="N12:N75" si="10">ROUND($D12*M12,0)</f>
        <v>85050</v>
      </c>
      <c r="O12" s="130" t="str">
        <f t="shared" si="4"/>
        <v>OK</v>
      </c>
      <c r="P12" s="136">
        <v>9387</v>
      </c>
      <c r="Q12" s="137">
        <f t="shared" ref="Q12:Q75" si="11">ROUND($D12*P12,0)</f>
        <v>84483</v>
      </c>
      <c r="R12" s="130" t="str">
        <f t="shared" si="5"/>
        <v>OK</v>
      </c>
      <c r="S12" s="136">
        <v>9406</v>
      </c>
      <c r="T12" s="137">
        <f t="shared" ref="T12:T75" si="12">ROUND($D12*S12,0)</f>
        <v>84654</v>
      </c>
      <c r="U12" s="130" t="str">
        <f t="shared" si="6"/>
        <v>OK</v>
      </c>
    </row>
    <row r="13" spans="1:21" ht="15" x14ac:dyDescent="0.25">
      <c r="A13" s="133">
        <v>1.4</v>
      </c>
      <c r="B13" s="134" t="s">
        <v>196</v>
      </c>
      <c r="C13" s="133" t="s">
        <v>19</v>
      </c>
      <c r="D13" s="135">
        <v>1</v>
      </c>
      <c r="E13" s="136">
        <v>330000</v>
      </c>
      <c r="F13" s="137">
        <f t="shared" si="0"/>
        <v>330000</v>
      </c>
      <c r="G13" s="136">
        <v>326370</v>
      </c>
      <c r="H13" s="137">
        <f t="shared" si="7"/>
        <v>326370</v>
      </c>
      <c r="I13" s="130" t="str">
        <f t="shared" si="8"/>
        <v>OK</v>
      </c>
      <c r="J13" s="136">
        <v>327525</v>
      </c>
      <c r="K13" s="137">
        <f t="shared" si="9"/>
        <v>327525</v>
      </c>
      <c r="L13" s="130" t="str">
        <f t="shared" si="3"/>
        <v>OK</v>
      </c>
      <c r="M13" s="136">
        <v>330000</v>
      </c>
      <c r="N13" s="137">
        <f t="shared" si="10"/>
        <v>330000</v>
      </c>
      <c r="O13" s="130" t="str">
        <f t="shared" si="4"/>
        <v>OK</v>
      </c>
      <c r="P13" s="136">
        <v>327789</v>
      </c>
      <c r="Q13" s="137">
        <f t="shared" si="11"/>
        <v>327789</v>
      </c>
      <c r="R13" s="130" t="str">
        <f t="shared" si="5"/>
        <v>OK</v>
      </c>
      <c r="S13" s="136">
        <v>328449</v>
      </c>
      <c r="T13" s="137">
        <f t="shared" si="12"/>
        <v>328449</v>
      </c>
      <c r="U13" s="130" t="str">
        <f t="shared" si="6"/>
        <v>OK</v>
      </c>
    </row>
    <row r="14" spans="1:21" ht="15" x14ac:dyDescent="0.25">
      <c r="A14" s="133">
        <v>2</v>
      </c>
      <c r="B14" s="134" t="s">
        <v>171</v>
      </c>
      <c r="C14" s="133"/>
      <c r="D14" s="135"/>
      <c r="E14" s="136"/>
      <c r="F14" s="137">
        <f t="shared" si="0"/>
        <v>0</v>
      </c>
      <c r="G14" s="136"/>
      <c r="H14" s="137">
        <f t="shared" si="7"/>
        <v>0</v>
      </c>
      <c r="I14" s="130" t="str">
        <f t="shared" si="8"/>
        <v>OK</v>
      </c>
      <c r="J14" s="136"/>
      <c r="K14" s="137">
        <f t="shared" si="9"/>
        <v>0</v>
      </c>
      <c r="L14" s="130" t="str">
        <f t="shared" si="3"/>
        <v>OK</v>
      </c>
      <c r="M14" s="136"/>
      <c r="N14" s="137">
        <f t="shared" si="10"/>
        <v>0</v>
      </c>
      <c r="O14" s="130" t="str">
        <f t="shared" si="4"/>
        <v>OK</v>
      </c>
      <c r="P14" s="136"/>
      <c r="Q14" s="137">
        <f t="shared" si="11"/>
        <v>0</v>
      </c>
      <c r="R14" s="130" t="str">
        <f t="shared" si="5"/>
        <v>OK</v>
      </c>
      <c r="S14" s="136"/>
      <c r="T14" s="137">
        <f t="shared" si="12"/>
        <v>0</v>
      </c>
      <c r="U14" s="130" t="str">
        <f t="shared" si="6"/>
        <v>OK</v>
      </c>
    </row>
    <row r="15" spans="1:21" ht="15" x14ac:dyDescent="0.25">
      <c r="A15" s="133">
        <v>2.1</v>
      </c>
      <c r="B15" s="134" t="s">
        <v>197</v>
      </c>
      <c r="C15" s="133" t="s">
        <v>169</v>
      </c>
      <c r="D15" s="135">
        <v>12</v>
      </c>
      <c r="E15" s="136">
        <v>47500</v>
      </c>
      <c r="F15" s="137">
        <f t="shared" si="0"/>
        <v>570000</v>
      </c>
      <c r="G15" s="136">
        <v>46978</v>
      </c>
      <c r="H15" s="137">
        <f t="shared" si="7"/>
        <v>563736</v>
      </c>
      <c r="I15" s="130" t="str">
        <f t="shared" si="8"/>
        <v>OK</v>
      </c>
      <c r="J15" s="136">
        <v>47144</v>
      </c>
      <c r="K15" s="137">
        <f t="shared" si="9"/>
        <v>565728</v>
      </c>
      <c r="L15" s="130" t="str">
        <f t="shared" si="3"/>
        <v>OK</v>
      </c>
      <c r="M15" s="136">
        <v>47500</v>
      </c>
      <c r="N15" s="137">
        <f t="shared" si="10"/>
        <v>570000</v>
      </c>
      <c r="O15" s="130" t="str">
        <f t="shared" si="4"/>
        <v>OK</v>
      </c>
      <c r="P15" s="136">
        <v>47182</v>
      </c>
      <c r="Q15" s="137">
        <f t="shared" si="11"/>
        <v>566184</v>
      </c>
      <c r="R15" s="130" t="str">
        <f t="shared" si="5"/>
        <v>OK</v>
      </c>
      <c r="S15" s="136">
        <v>47277</v>
      </c>
      <c r="T15" s="137">
        <f t="shared" si="12"/>
        <v>567324</v>
      </c>
      <c r="U15" s="130" t="str">
        <f t="shared" si="6"/>
        <v>OK</v>
      </c>
    </row>
    <row r="16" spans="1:21" ht="15" x14ac:dyDescent="0.25">
      <c r="A16" s="133">
        <v>2.2000000000000002</v>
      </c>
      <c r="B16" s="134" t="s">
        <v>198</v>
      </c>
      <c r="C16" s="133" t="s">
        <v>169</v>
      </c>
      <c r="D16" s="135">
        <v>18</v>
      </c>
      <c r="E16" s="136">
        <v>45500</v>
      </c>
      <c r="F16" s="137">
        <f t="shared" si="0"/>
        <v>819000</v>
      </c>
      <c r="G16" s="136">
        <v>45000</v>
      </c>
      <c r="H16" s="137">
        <f t="shared" si="7"/>
        <v>810000</v>
      </c>
      <c r="I16" s="130" t="str">
        <f t="shared" si="8"/>
        <v>OK</v>
      </c>
      <c r="J16" s="136">
        <v>45159</v>
      </c>
      <c r="K16" s="137">
        <f t="shared" si="9"/>
        <v>812862</v>
      </c>
      <c r="L16" s="130" t="str">
        <f t="shared" si="3"/>
        <v>OK</v>
      </c>
      <c r="M16" s="136">
        <v>45500</v>
      </c>
      <c r="N16" s="137">
        <f t="shared" si="10"/>
        <v>819000</v>
      </c>
      <c r="O16" s="130" t="str">
        <f t="shared" si="4"/>
        <v>OK</v>
      </c>
      <c r="P16" s="136">
        <v>45195</v>
      </c>
      <c r="Q16" s="137">
        <f t="shared" si="11"/>
        <v>813510</v>
      </c>
      <c r="R16" s="130" t="str">
        <f t="shared" si="5"/>
        <v>OK</v>
      </c>
      <c r="S16" s="136">
        <v>45286</v>
      </c>
      <c r="T16" s="137">
        <f t="shared" si="12"/>
        <v>815148</v>
      </c>
      <c r="U16" s="130" t="str">
        <f t="shared" si="6"/>
        <v>OK</v>
      </c>
    </row>
    <row r="17" spans="1:21" ht="15" x14ac:dyDescent="0.25">
      <c r="A17" s="133">
        <v>2.2999999999999998</v>
      </c>
      <c r="B17" s="134" t="s">
        <v>199</v>
      </c>
      <c r="C17" s="133" t="s">
        <v>71</v>
      </c>
      <c r="D17" s="135">
        <v>1</v>
      </c>
      <c r="E17" s="136">
        <v>560000</v>
      </c>
      <c r="F17" s="137">
        <f t="shared" si="0"/>
        <v>560000</v>
      </c>
      <c r="G17" s="136">
        <v>553840</v>
      </c>
      <c r="H17" s="137">
        <f t="shared" si="7"/>
        <v>553840</v>
      </c>
      <c r="I17" s="130" t="str">
        <f t="shared" si="8"/>
        <v>OK</v>
      </c>
      <c r="J17" s="136">
        <v>555800</v>
      </c>
      <c r="K17" s="137">
        <f t="shared" si="9"/>
        <v>555800</v>
      </c>
      <c r="L17" s="130" t="str">
        <f t="shared" si="3"/>
        <v>OK</v>
      </c>
      <c r="M17" s="136">
        <v>560000</v>
      </c>
      <c r="N17" s="137">
        <f t="shared" si="10"/>
        <v>560000</v>
      </c>
      <c r="O17" s="130" t="str">
        <f t="shared" si="4"/>
        <v>OK</v>
      </c>
      <c r="P17" s="136">
        <v>556248</v>
      </c>
      <c r="Q17" s="137">
        <f t="shared" si="11"/>
        <v>556248</v>
      </c>
      <c r="R17" s="130" t="str">
        <f t="shared" si="5"/>
        <v>OK</v>
      </c>
      <c r="S17" s="136">
        <v>557368</v>
      </c>
      <c r="T17" s="137">
        <f t="shared" si="12"/>
        <v>557368</v>
      </c>
      <c r="U17" s="130" t="str">
        <f t="shared" si="6"/>
        <v>OK</v>
      </c>
    </row>
    <row r="18" spans="1:21" ht="25.5" x14ac:dyDescent="0.25">
      <c r="A18" s="156">
        <v>2.4</v>
      </c>
      <c r="B18" s="134" t="s">
        <v>200</v>
      </c>
      <c r="C18" s="133" t="s">
        <v>56</v>
      </c>
      <c r="D18" s="135">
        <v>4.2</v>
      </c>
      <c r="E18" s="136">
        <v>30450</v>
      </c>
      <c r="F18" s="137">
        <f t="shared" si="0"/>
        <v>127890</v>
      </c>
      <c r="G18" s="136">
        <v>30115</v>
      </c>
      <c r="H18" s="137">
        <f t="shared" si="7"/>
        <v>126483</v>
      </c>
      <c r="I18" s="130" t="str">
        <f t="shared" si="8"/>
        <v>OK</v>
      </c>
      <c r="J18" s="136">
        <v>30222</v>
      </c>
      <c r="K18" s="137">
        <f t="shared" si="9"/>
        <v>126932</v>
      </c>
      <c r="L18" s="130" t="str">
        <f t="shared" si="3"/>
        <v>OK</v>
      </c>
      <c r="M18" s="136">
        <v>30450</v>
      </c>
      <c r="N18" s="137">
        <f t="shared" si="10"/>
        <v>127890</v>
      </c>
      <c r="O18" s="130" t="str">
        <f t="shared" si="4"/>
        <v>OK</v>
      </c>
      <c r="P18" s="136">
        <v>30246</v>
      </c>
      <c r="Q18" s="137">
        <f t="shared" si="11"/>
        <v>127033</v>
      </c>
      <c r="R18" s="130" t="str">
        <f t="shared" si="5"/>
        <v>OK</v>
      </c>
      <c r="S18" s="136">
        <v>30307</v>
      </c>
      <c r="T18" s="137">
        <f t="shared" si="12"/>
        <v>127289</v>
      </c>
      <c r="U18" s="130" t="str">
        <f t="shared" si="6"/>
        <v>OK</v>
      </c>
    </row>
    <row r="19" spans="1:21" s="155" customFormat="1" ht="15" x14ac:dyDescent="0.25">
      <c r="A19" s="154">
        <v>2.5</v>
      </c>
      <c r="B19" s="157" t="s">
        <v>201</v>
      </c>
      <c r="C19" s="154" t="s">
        <v>56</v>
      </c>
      <c r="D19" s="158">
        <v>97.83</v>
      </c>
      <c r="E19" s="159">
        <v>28000</v>
      </c>
      <c r="F19" s="137">
        <f t="shared" si="0"/>
        <v>2739240</v>
      </c>
      <c r="G19" s="159">
        <v>27692</v>
      </c>
      <c r="H19" s="137">
        <f t="shared" si="7"/>
        <v>2709108</v>
      </c>
      <c r="I19" s="130" t="str">
        <f t="shared" si="8"/>
        <v>OK</v>
      </c>
      <c r="J19" s="159">
        <v>27790</v>
      </c>
      <c r="K19" s="137">
        <f t="shared" si="9"/>
        <v>2718696</v>
      </c>
      <c r="L19" s="130" t="str">
        <f t="shared" si="3"/>
        <v>OK</v>
      </c>
      <c r="M19" s="159">
        <v>28000</v>
      </c>
      <c r="N19" s="137">
        <f t="shared" si="10"/>
        <v>2739240</v>
      </c>
      <c r="O19" s="130" t="str">
        <f t="shared" si="4"/>
        <v>OK</v>
      </c>
      <c r="P19" s="159">
        <v>27812</v>
      </c>
      <c r="Q19" s="137">
        <f t="shared" si="11"/>
        <v>2720848</v>
      </c>
      <c r="R19" s="130" t="str">
        <f t="shared" si="5"/>
        <v>OK</v>
      </c>
      <c r="S19" s="159">
        <v>27868</v>
      </c>
      <c r="T19" s="137">
        <f t="shared" si="12"/>
        <v>2726326</v>
      </c>
      <c r="U19" s="130" t="str">
        <f t="shared" si="6"/>
        <v>OK</v>
      </c>
    </row>
    <row r="20" spans="1:21" ht="15" x14ac:dyDescent="0.25">
      <c r="A20" s="133">
        <v>2.6</v>
      </c>
      <c r="B20" s="134" t="s">
        <v>172</v>
      </c>
      <c r="C20" s="133" t="s">
        <v>4</v>
      </c>
      <c r="D20" s="135">
        <v>60</v>
      </c>
      <c r="E20" s="136">
        <v>12000</v>
      </c>
      <c r="F20" s="137">
        <f t="shared" si="0"/>
        <v>720000</v>
      </c>
      <c r="G20" s="136">
        <v>11868</v>
      </c>
      <c r="H20" s="137">
        <f t="shared" si="7"/>
        <v>712080</v>
      </c>
      <c r="I20" s="130" t="str">
        <f t="shared" si="8"/>
        <v>OK</v>
      </c>
      <c r="J20" s="136">
        <v>11910</v>
      </c>
      <c r="K20" s="137">
        <f t="shared" si="9"/>
        <v>714600</v>
      </c>
      <c r="L20" s="130" t="str">
        <f t="shared" si="3"/>
        <v>OK</v>
      </c>
      <c r="M20" s="136">
        <v>12000</v>
      </c>
      <c r="N20" s="137">
        <f t="shared" si="10"/>
        <v>720000</v>
      </c>
      <c r="O20" s="130" t="str">
        <f t="shared" si="4"/>
        <v>OK</v>
      </c>
      <c r="P20" s="136">
        <v>11920</v>
      </c>
      <c r="Q20" s="137">
        <f t="shared" si="11"/>
        <v>715200</v>
      </c>
      <c r="R20" s="130" t="str">
        <f t="shared" si="5"/>
        <v>OK</v>
      </c>
      <c r="S20" s="136">
        <v>11944</v>
      </c>
      <c r="T20" s="137">
        <f t="shared" si="12"/>
        <v>716640</v>
      </c>
      <c r="U20" s="130" t="str">
        <f t="shared" si="6"/>
        <v>OK</v>
      </c>
    </row>
    <row r="21" spans="1:21" ht="15" x14ac:dyDescent="0.25">
      <c r="A21" s="133">
        <v>3</v>
      </c>
      <c r="B21" s="134" t="s">
        <v>173</v>
      </c>
      <c r="C21" s="133"/>
      <c r="D21" s="135"/>
      <c r="E21" s="136"/>
      <c r="F21" s="137">
        <f t="shared" si="0"/>
        <v>0</v>
      </c>
      <c r="G21" s="136"/>
      <c r="H21" s="137">
        <f t="shared" si="7"/>
        <v>0</v>
      </c>
      <c r="I21" s="130" t="str">
        <f t="shared" si="8"/>
        <v>OK</v>
      </c>
      <c r="J21" s="136"/>
      <c r="K21" s="137">
        <f t="shared" si="9"/>
        <v>0</v>
      </c>
      <c r="L21" s="130" t="str">
        <f t="shared" si="3"/>
        <v>OK</v>
      </c>
      <c r="M21" s="136"/>
      <c r="N21" s="137">
        <f t="shared" si="10"/>
        <v>0</v>
      </c>
      <c r="O21" s="130" t="str">
        <f t="shared" si="4"/>
        <v>OK</v>
      </c>
      <c r="P21" s="136"/>
      <c r="Q21" s="137">
        <f t="shared" si="11"/>
        <v>0</v>
      </c>
      <c r="R21" s="130" t="str">
        <f t="shared" si="5"/>
        <v>OK</v>
      </c>
      <c r="S21" s="136"/>
      <c r="T21" s="137">
        <f t="shared" si="12"/>
        <v>0</v>
      </c>
      <c r="U21" s="130" t="str">
        <f t="shared" si="6"/>
        <v>OK</v>
      </c>
    </row>
    <row r="22" spans="1:21" ht="15" x14ac:dyDescent="0.25">
      <c r="A22" s="133">
        <v>3.1</v>
      </c>
      <c r="B22" s="134" t="s">
        <v>202</v>
      </c>
      <c r="C22" s="133" t="s">
        <v>174</v>
      </c>
      <c r="D22" s="135">
        <v>108.46</v>
      </c>
      <c r="E22" s="136">
        <v>4000</v>
      </c>
      <c r="F22" s="137">
        <f t="shared" si="0"/>
        <v>433840</v>
      </c>
      <c r="G22" s="136">
        <v>3956</v>
      </c>
      <c r="H22" s="137">
        <f t="shared" si="7"/>
        <v>429068</v>
      </c>
      <c r="I22" s="130" t="str">
        <f t="shared" si="8"/>
        <v>OK</v>
      </c>
      <c r="J22" s="136">
        <v>3970</v>
      </c>
      <c r="K22" s="137">
        <f t="shared" si="9"/>
        <v>430586</v>
      </c>
      <c r="L22" s="130" t="str">
        <f t="shared" si="3"/>
        <v>OK</v>
      </c>
      <c r="M22" s="136">
        <v>4000</v>
      </c>
      <c r="N22" s="137">
        <f t="shared" si="10"/>
        <v>433840</v>
      </c>
      <c r="O22" s="130" t="str">
        <f t="shared" si="4"/>
        <v>OK</v>
      </c>
      <c r="P22" s="136">
        <v>3973</v>
      </c>
      <c r="Q22" s="137">
        <f t="shared" si="11"/>
        <v>430912</v>
      </c>
      <c r="R22" s="130" t="str">
        <f t="shared" si="5"/>
        <v>OK</v>
      </c>
      <c r="S22" s="136">
        <v>3981</v>
      </c>
      <c r="T22" s="137">
        <f t="shared" si="12"/>
        <v>431779</v>
      </c>
      <c r="U22" s="130" t="str">
        <f t="shared" si="6"/>
        <v>OK</v>
      </c>
    </row>
    <row r="23" spans="1:21" ht="15" x14ac:dyDescent="0.25">
      <c r="A23" s="133">
        <v>3.2</v>
      </c>
      <c r="B23" s="134" t="s">
        <v>203</v>
      </c>
      <c r="C23" s="133" t="s">
        <v>174</v>
      </c>
      <c r="D23" s="135">
        <v>256.98</v>
      </c>
      <c r="E23" s="136">
        <v>8500</v>
      </c>
      <c r="F23" s="137">
        <f t="shared" si="0"/>
        <v>2184330</v>
      </c>
      <c r="G23" s="136">
        <v>8407</v>
      </c>
      <c r="H23" s="137">
        <f t="shared" si="7"/>
        <v>2160431</v>
      </c>
      <c r="I23" s="130" t="str">
        <f t="shared" si="8"/>
        <v>OK</v>
      </c>
      <c r="J23" s="136">
        <v>8436</v>
      </c>
      <c r="K23" s="137">
        <f t="shared" si="9"/>
        <v>2167883</v>
      </c>
      <c r="L23" s="130" t="str">
        <f t="shared" si="3"/>
        <v>OK</v>
      </c>
      <c r="M23" s="136">
        <v>8500</v>
      </c>
      <c r="N23" s="137">
        <f t="shared" si="10"/>
        <v>2184330</v>
      </c>
      <c r="O23" s="130" t="str">
        <f t="shared" si="4"/>
        <v>OK</v>
      </c>
      <c r="P23" s="136">
        <v>8443</v>
      </c>
      <c r="Q23" s="137">
        <f t="shared" si="11"/>
        <v>2169682</v>
      </c>
      <c r="R23" s="130" t="str">
        <f t="shared" si="5"/>
        <v>OK</v>
      </c>
      <c r="S23" s="136">
        <v>8460</v>
      </c>
      <c r="T23" s="137">
        <f t="shared" si="12"/>
        <v>2174051</v>
      </c>
      <c r="U23" s="130" t="str">
        <f t="shared" si="6"/>
        <v>OK</v>
      </c>
    </row>
    <row r="24" spans="1:21" ht="25.5" x14ac:dyDescent="0.25">
      <c r="A24" s="133">
        <v>3.3</v>
      </c>
      <c r="B24" s="134" t="s">
        <v>204</v>
      </c>
      <c r="C24" s="133" t="s">
        <v>174</v>
      </c>
      <c r="D24" s="135">
        <v>594.96</v>
      </c>
      <c r="E24" s="136">
        <v>8500</v>
      </c>
      <c r="F24" s="137">
        <f t="shared" si="0"/>
        <v>5057160</v>
      </c>
      <c r="G24" s="136">
        <v>8407</v>
      </c>
      <c r="H24" s="137">
        <f t="shared" si="7"/>
        <v>5001829</v>
      </c>
      <c r="I24" s="130" t="str">
        <f t="shared" si="8"/>
        <v>OK</v>
      </c>
      <c r="J24" s="136">
        <v>8436</v>
      </c>
      <c r="K24" s="137">
        <f t="shared" si="9"/>
        <v>5019083</v>
      </c>
      <c r="L24" s="130" t="str">
        <f t="shared" si="3"/>
        <v>OK</v>
      </c>
      <c r="M24" s="136">
        <v>8500</v>
      </c>
      <c r="N24" s="137">
        <f t="shared" si="10"/>
        <v>5057160</v>
      </c>
      <c r="O24" s="130" t="str">
        <f t="shared" si="4"/>
        <v>OK</v>
      </c>
      <c r="P24" s="136">
        <v>8443</v>
      </c>
      <c r="Q24" s="137">
        <f t="shared" si="11"/>
        <v>5023247</v>
      </c>
      <c r="R24" s="130" t="str">
        <f t="shared" si="5"/>
        <v>OK</v>
      </c>
      <c r="S24" s="136">
        <v>8460</v>
      </c>
      <c r="T24" s="137">
        <f t="shared" si="12"/>
        <v>5033362</v>
      </c>
      <c r="U24" s="130" t="str">
        <f t="shared" si="6"/>
        <v>OK</v>
      </c>
    </row>
    <row r="25" spans="1:21" ht="25.5" x14ac:dyDescent="0.25">
      <c r="A25" s="133">
        <v>3.4</v>
      </c>
      <c r="B25" s="134" t="s">
        <v>205</v>
      </c>
      <c r="C25" s="133" t="s">
        <v>174</v>
      </c>
      <c r="D25" s="135">
        <v>291.92</v>
      </c>
      <c r="E25" s="136">
        <v>8500</v>
      </c>
      <c r="F25" s="137">
        <f t="shared" si="0"/>
        <v>2481320</v>
      </c>
      <c r="G25" s="136">
        <v>8407</v>
      </c>
      <c r="H25" s="137">
        <f t="shared" si="7"/>
        <v>2454171</v>
      </c>
      <c r="I25" s="130" t="str">
        <f t="shared" si="8"/>
        <v>OK</v>
      </c>
      <c r="J25" s="136">
        <v>8436</v>
      </c>
      <c r="K25" s="137">
        <f t="shared" si="9"/>
        <v>2462637</v>
      </c>
      <c r="L25" s="130" t="str">
        <f t="shared" si="3"/>
        <v>OK</v>
      </c>
      <c r="M25" s="136">
        <v>8500</v>
      </c>
      <c r="N25" s="137">
        <f t="shared" si="10"/>
        <v>2481320</v>
      </c>
      <c r="O25" s="130" t="str">
        <f t="shared" si="4"/>
        <v>OK</v>
      </c>
      <c r="P25" s="136">
        <v>8443</v>
      </c>
      <c r="Q25" s="137">
        <f t="shared" si="11"/>
        <v>2464681</v>
      </c>
      <c r="R25" s="130" t="str">
        <f t="shared" si="5"/>
        <v>OK</v>
      </c>
      <c r="S25" s="136">
        <v>8460</v>
      </c>
      <c r="T25" s="137">
        <f t="shared" si="12"/>
        <v>2469643</v>
      </c>
      <c r="U25" s="130" t="str">
        <f t="shared" si="6"/>
        <v>OK</v>
      </c>
    </row>
    <row r="26" spans="1:21" ht="38.25" x14ac:dyDescent="0.25">
      <c r="A26" s="133">
        <v>3.5</v>
      </c>
      <c r="B26" s="134" t="s">
        <v>206</v>
      </c>
      <c r="C26" s="133"/>
      <c r="D26" s="135">
        <v>379.25</v>
      </c>
      <c r="E26" s="136">
        <v>8500</v>
      </c>
      <c r="F26" s="137">
        <f t="shared" si="0"/>
        <v>3223625</v>
      </c>
      <c r="G26" s="136">
        <v>8407</v>
      </c>
      <c r="H26" s="137">
        <f t="shared" si="7"/>
        <v>3188355</v>
      </c>
      <c r="I26" s="130" t="str">
        <f t="shared" si="8"/>
        <v>OK</v>
      </c>
      <c r="J26" s="136">
        <v>8436</v>
      </c>
      <c r="K26" s="137">
        <f t="shared" si="9"/>
        <v>3199353</v>
      </c>
      <c r="L26" s="130" t="str">
        <f t="shared" si="3"/>
        <v>OK</v>
      </c>
      <c r="M26" s="136">
        <v>8500</v>
      </c>
      <c r="N26" s="137">
        <f t="shared" si="10"/>
        <v>3223625</v>
      </c>
      <c r="O26" s="130" t="str">
        <f t="shared" si="4"/>
        <v>OK</v>
      </c>
      <c r="P26" s="136">
        <v>8443</v>
      </c>
      <c r="Q26" s="137">
        <f t="shared" si="11"/>
        <v>3202008</v>
      </c>
      <c r="R26" s="130" t="str">
        <f t="shared" si="5"/>
        <v>OK</v>
      </c>
      <c r="S26" s="136">
        <v>8460</v>
      </c>
      <c r="T26" s="137">
        <f t="shared" si="12"/>
        <v>3208455</v>
      </c>
      <c r="U26" s="130" t="str">
        <f t="shared" si="6"/>
        <v>OK</v>
      </c>
    </row>
    <row r="27" spans="1:21" s="155" customFormat="1" ht="15" x14ac:dyDescent="0.25">
      <c r="A27" s="154">
        <v>3.6</v>
      </c>
      <c r="B27" s="157" t="s">
        <v>207</v>
      </c>
      <c r="C27" s="154" t="s">
        <v>174</v>
      </c>
      <c r="D27" s="158">
        <v>118.97</v>
      </c>
      <c r="E27" s="159">
        <v>8500</v>
      </c>
      <c r="F27" s="137">
        <f t="shared" si="0"/>
        <v>1011245</v>
      </c>
      <c r="G27" s="159">
        <v>8407</v>
      </c>
      <c r="H27" s="137">
        <f t="shared" si="7"/>
        <v>1000181</v>
      </c>
      <c r="I27" s="130" t="str">
        <f t="shared" si="8"/>
        <v>OK</v>
      </c>
      <c r="J27" s="159">
        <v>8436</v>
      </c>
      <c r="K27" s="137">
        <f t="shared" si="9"/>
        <v>1003631</v>
      </c>
      <c r="L27" s="130" t="str">
        <f t="shared" si="3"/>
        <v>OK</v>
      </c>
      <c r="M27" s="159">
        <v>8500</v>
      </c>
      <c r="N27" s="137">
        <f t="shared" si="10"/>
        <v>1011245</v>
      </c>
      <c r="O27" s="130" t="str">
        <f t="shared" si="4"/>
        <v>OK</v>
      </c>
      <c r="P27" s="159">
        <v>8443</v>
      </c>
      <c r="Q27" s="137">
        <f t="shared" si="11"/>
        <v>1004464</v>
      </c>
      <c r="R27" s="130" t="str">
        <f t="shared" si="5"/>
        <v>OK</v>
      </c>
      <c r="S27" s="159">
        <v>8460</v>
      </c>
      <c r="T27" s="137">
        <f t="shared" si="12"/>
        <v>1006486</v>
      </c>
      <c r="U27" s="130" t="str">
        <f t="shared" si="6"/>
        <v>OK</v>
      </c>
    </row>
    <row r="28" spans="1:21" ht="15" x14ac:dyDescent="0.25">
      <c r="A28" s="133">
        <v>3.7</v>
      </c>
      <c r="B28" s="134" t="s">
        <v>208</v>
      </c>
      <c r="C28" s="133" t="s">
        <v>56</v>
      </c>
      <c r="D28" s="135">
        <v>120.56</v>
      </c>
      <c r="E28" s="136">
        <v>72000</v>
      </c>
      <c r="F28" s="137">
        <f t="shared" si="0"/>
        <v>8680320</v>
      </c>
      <c r="G28" s="136">
        <v>71208</v>
      </c>
      <c r="H28" s="137">
        <f t="shared" si="7"/>
        <v>8584836</v>
      </c>
      <c r="I28" s="130" t="str">
        <f t="shared" si="8"/>
        <v>OK</v>
      </c>
      <c r="J28" s="136">
        <v>71460</v>
      </c>
      <c r="K28" s="137">
        <f t="shared" si="9"/>
        <v>8615218</v>
      </c>
      <c r="L28" s="130" t="str">
        <f t="shared" si="3"/>
        <v>OK</v>
      </c>
      <c r="M28" s="136">
        <v>71500</v>
      </c>
      <c r="N28" s="137">
        <f t="shared" si="10"/>
        <v>8620040</v>
      </c>
      <c r="O28" s="130" t="str">
        <f t="shared" si="4"/>
        <v>OK</v>
      </c>
      <c r="P28" s="136">
        <v>71518</v>
      </c>
      <c r="Q28" s="137">
        <f t="shared" si="11"/>
        <v>8622210</v>
      </c>
      <c r="R28" s="130" t="str">
        <f t="shared" si="5"/>
        <v>OK</v>
      </c>
      <c r="S28" s="136">
        <v>71662</v>
      </c>
      <c r="T28" s="137">
        <f t="shared" si="12"/>
        <v>8639571</v>
      </c>
      <c r="U28" s="130" t="str">
        <f t="shared" si="6"/>
        <v>OK</v>
      </c>
    </row>
    <row r="29" spans="1:21" ht="15" x14ac:dyDescent="0.25">
      <c r="A29" s="133">
        <v>3.8</v>
      </c>
      <c r="B29" s="134" t="s">
        <v>209</v>
      </c>
      <c r="C29" s="133" t="s">
        <v>169</v>
      </c>
      <c r="D29" s="135">
        <v>33</v>
      </c>
      <c r="E29" s="136">
        <v>32000</v>
      </c>
      <c r="F29" s="137">
        <f t="shared" si="0"/>
        <v>1056000</v>
      </c>
      <c r="G29" s="136">
        <v>31648</v>
      </c>
      <c r="H29" s="137">
        <f t="shared" si="7"/>
        <v>1044384</v>
      </c>
      <c r="I29" s="130" t="str">
        <f t="shared" si="8"/>
        <v>OK</v>
      </c>
      <c r="J29" s="136">
        <v>31760</v>
      </c>
      <c r="K29" s="137">
        <f t="shared" si="9"/>
        <v>1048080</v>
      </c>
      <c r="L29" s="130" t="str">
        <f t="shared" si="3"/>
        <v>OK</v>
      </c>
      <c r="M29" s="136">
        <v>32000</v>
      </c>
      <c r="N29" s="137">
        <f t="shared" si="10"/>
        <v>1056000</v>
      </c>
      <c r="O29" s="130" t="str">
        <f t="shared" si="4"/>
        <v>OK</v>
      </c>
      <c r="P29" s="136">
        <v>31786</v>
      </c>
      <c r="Q29" s="137">
        <f t="shared" si="11"/>
        <v>1048938</v>
      </c>
      <c r="R29" s="130" t="str">
        <f t="shared" si="5"/>
        <v>OK</v>
      </c>
      <c r="S29" s="136">
        <v>31850</v>
      </c>
      <c r="T29" s="137">
        <f t="shared" si="12"/>
        <v>1051050</v>
      </c>
      <c r="U29" s="130" t="str">
        <f t="shared" si="6"/>
        <v>OK</v>
      </c>
    </row>
    <row r="30" spans="1:21" ht="15" x14ac:dyDescent="0.25">
      <c r="A30" s="133">
        <v>4</v>
      </c>
      <c r="B30" s="134" t="s">
        <v>175</v>
      </c>
      <c r="C30" s="133"/>
      <c r="D30" s="135"/>
      <c r="E30" s="136"/>
      <c r="F30" s="137">
        <f t="shared" si="0"/>
        <v>0</v>
      </c>
      <c r="G30" s="136"/>
      <c r="H30" s="137">
        <f t="shared" si="7"/>
        <v>0</v>
      </c>
      <c r="I30" s="130" t="str">
        <f t="shared" si="8"/>
        <v>OK</v>
      </c>
      <c r="J30" s="136"/>
      <c r="K30" s="137">
        <f t="shared" si="9"/>
        <v>0</v>
      </c>
      <c r="L30" s="130" t="str">
        <f t="shared" si="3"/>
        <v>OK</v>
      </c>
      <c r="M30" s="136"/>
      <c r="N30" s="137">
        <f t="shared" si="10"/>
        <v>0</v>
      </c>
      <c r="O30" s="130" t="str">
        <f t="shared" si="4"/>
        <v>OK</v>
      </c>
      <c r="P30" s="136"/>
      <c r="Q30" s="137">
        <f t="shared" si="11"/>
        <v>0</v>
      </c>
      <c r="R30" s="130" t="str">
        <f t="shared" si="5"/>
        <v>OK</v>
      </c>
      <c r="S30" s="136"/>
      <c r="T30" s="137">
        <f t="shared" si="12"/>
        <v>0</v>
      </c>
      <c r="U30" s="130" t="str">
        <f t="shared" si="6"/>
        <v>OK</v>
      </c>
    </row>
    <row r="31" spans="1:21" ht="15" x14ac:dyDescent="0.25">
      <c r="A31" s="133">
        <v>4.0999999999999996</v>
      </c>
      <c r="B31" s="134" t="s">
        <v>176</v>
      </c>
      <c r="C31" s="133" t="s">
        <v>169</v>
      </c>
      <c r="D31" s="135">
        <v>52.2</v>
      </c>
      <c r="E31" s="136">
        <v>4200</v>
      </c>
      <c r="F31" s="137">
        <f t="shared" si="0"/>
        <v>219240</v>
      </c>
      <c r="G31" s="136">
        <v>4154</v>
      </c>
      <c r="H31" s="137">
        <f t="shared" si="7"/>
        <v>216839</v>
      </c>
      <c r="I31" s="130" t="str">
        <f t="shared" si="8"/>
        <v>OK</v>
      </c>
      <c r="J31" s="136">
        <v>4169</v>
      </c>
      <c r="K31" s="137">
        <f t="shared" si="9"/>
        <v>217622</v>
      </c>
      <c r="L31" s="130" t="str">
        <f t="shared" si="3"/>
        <v>OK</v>
      </c>
      <c r="M31" s="136">
        <v>4200</v>
      </c>
      <c r="N31" s="137">
        <f t="shared" si="10"/>
        <v>219240</v>
      </c>
      <c r="O31" s="130" t="str">
        <f t="shared" si="4"/>
        <v>OK</v>
      </c>
      <c r="P31" s="136">
        <v>4172</v>
      </c>
      <c r="Q31" s="137">
        <f t="shared" si="11"/>
        <v>217778</v>
      </c>
      <c r="R31" s="130" t="str">
        <f t="shared" si="5"/>
        <v>OK</v>
      </c>
      <c r="S31" s="136">
        <v>4180</v>
      </c>
      <c r="T31" s="137">
        <f t="shared" si="12"/>
        <v>218196</v>
      </c>
      <c r="U31" s="130" t="str">
        <f t="shared" si="6"/>
        <v>OK</v>
      </c>
    </row>
    <row r="32" spans="1:21" ht="15" x14ac:dyDescent="0.25">
      <c r="A32" s="133">
        <v>4.2</v>
      </c>
      <c r="B32" s="134" t="s">
        <v>177</v>
      </c>
      <c r="C32" s="133" t="s">
        <v>56</v>
      </c>
      <c r="D32" s="135">
        <v>84.37</v>
      </c>
      <c r="E32" s="136">
        <v>10500</v>
      </c>
      <c r="F32" s="137">
        <f t="shared" si="0"/>
        <v>885885</v>
      </c>
      <c r="G32" s="136">
        <v>10385</v>
      </c>
      <c r="H32" s="137">
        <f t="shared" si="7"/>
        <v>876182</v>
      </c>
      <c r="I32" s="130" t="str">
        <f t="shared" si="8"/>
        <v>OK</v>
      </c>
      <c r="J32" s="136">
        <v>10421</v>
      </c>
      <c r="K32" s="137">
        <f t="shared" si="9"/>
        <v>879220</v>
      </c>
      <c r="L32" s="130" t="str">
        <f t="shared" si="3"/>
        <v>OK</v>
      </c>
      <c r="M32" s="136">
        <v>10500</v>
      </c>
      <c r="N32" s="137">
        <f t="shared" si="10"/>
        <v>885885</v>
      </c>
      <c r="O32" s="130" t="str">
        <f t="shared" si="4"/>
        <v>OK</v>
      </c>
      <c r="P32" s="136">
        <v>10430</v>
      </c>
      <c r="Q32" s="137">
        <f t="shared" si="11"/>
        <v>879979</v>
      </c>
      <c r="R32" s="130" t="str">
        <f t="shared" si="5"/>
        <v>OK</v>
      </c>
      <c r="S32" s="136">
        <v>10451</v>
      </c>
      <c r="T32" s="137">
        <f t="shared" si="12"/>
        <v>881751</v>
      </c>
      <c r="U32" s="130" t="str">
        <f t="shared" si="6"/>
        <v>OK</v>
      </c>
    </row>
    <row r="33" spans="1:21" ht="15" x14ac:dyDescent="0.25">
      <c r="A33" s="133">
        <v>4.3</v>
      </c>
      <c r="B33" s="134" t="s">
        <v>210</v>
      </c>
      <c r="C33" s="133" t="s">
        <v>56</v>
      </c>
      <c r="D33" s="135">
        <v>26.52</v>
      </c>
      <c r="E33" s="136">
        <v>11200</v>
      </c>
      <c r="F33" s="137">
        <f t="shared" si="0"/>
        <v>297024</v>
      </c>
      <c r="G33" s="136">
        <v>11077</v>
      </c>
      <c r="H33" s="137">
        <f t="shared" si="7"/>
        <v>293762</v>
      </c>
      <c r="I33" s="130" t="str">
        <f t="shared" si="8"/>
        <v>OK</v>
      </c>
      <c r="J33" s="136">
        <v>11116</v>
      </c>
      <c r="K33" s="137">
        <f t="shared" si="9"/>
        <v>294796</v>
      </c>
      <c r="L33" s="130" t="str">
        <f t="shared" si="3"/>
        <v>OK</v>
      </c>
      <c r="M33" s="136">
        <v>11200</v>
      </c>
      <c r="N33" s="137">
        <f t="shared" si="10"/>
        <v>297024</v>
      </c>
      <c r="O33" s="130" t="str">
        <f t="shared" si="4"/>
        <v>OK</v>
      </c>
      <c r="P33" s="136">
        <v>11125</v>
      </c>
      <c r="Q33" s="137">
        <f t="shared" si="11"/>
        <v>295035</v>
      </c>
      <c r="R33" s="130" t="str">
        <f t="shared" si="5"/>
        <v>OK</v>
      </c>
      <c r="S33" s="136">
        <v>11147</v>
      </c>
      <c r="T33" s="137">
        <f t="shared" si="12"/>
        <v>295618</v>
      </c>
      <c r="U33" s="130" t="str">
        <f t="shared" si="6"/>
        <v>OK</v>
      </c>
    </row>
    <row r="34" spans="1:21" ht="15" x14ac:dyDescent="0.25">
      <c r="A34" s="133">
        <v>4.4000000000000004</v>
      </c>
      <c r="B34" s="134" t="s">
        <v>178</v>
      </c>
      <c r="C34" s="133" t="s">
        <v>19</v>
      </c>
      <c r="D34" s="135">
        <v>1</v>
      </c>
      <c r="E34" s="136">
        <v>200000</v>
      </c>
      <c r="F34" s="137">
        <f t="shared" si="0"/>
        <v>200000</v>
      </c>
      <c r="G34" s="136">
        <v>197800</v>
      </c>
      <c r="H34" s="137">
        <f t="shared" si="7"/>
        <v>197800</v>
      </c>
      <c r="I34" s="130" t="str">
        <f t="shared" si="8"/>
        <v>OK</v>
      </c>
      <c r="J34" s="136">
        <v>198500</v>
      </c>
      <c r="K34" s="137">
        <f t="shared" si="9"/>
        <v>198500</v>
      </c>
      <c r="L34" s="130" t="str">
        <f t="shared" si="3"/>
        <v>OK</v>
      </c>
      <c r="M34" s="136">
        <v>200000</v>
      </c>
      <c r="N34" s="137">
        <f t="shared" si="10"/>
        <v>200000</v>
      </c>
      <c r="O34" s="130" t="str">
        <f t="shared" si="4"/>
        <v>OK</v>
      </c>
      <c r="P34" s="136">
        <v>198660</v>
      </c>
      <c r="Q34" s="137">
        <f t="shared" si="11"/>
        <v>198660</v>
      </c>
      <c r="R34" s="130" t="str">
        <f t="shared" si="5"/>
        <v>OK</v>
      </c>
      <c r="S34" s="136">
        <v>199060</v>
      </c>
      <c r="T34" s="137">
        <f t="shared" si="12"/>
        <v>199060</v>
      </c>
      <c r="U34" s="130" t="str">
        <f t="shared" si="6"/>
        <v>OK</v>
      </c>
    </row>
    <row r="35" spans="1:21" ht="15" x14ac:dyDescent="0.25">
      <c r="A35" s="133">
        <v>5</v>
      </c>
      <c r="B35" s="134" t="s">
        <v>211</v>
      </c>
      <c r="C35" s="133"/>
      <c r="D35" s="135"/>
      <c r="E35" s="136"/>
      <c r="F35" s="137">
        <f t="shared" si="0"/>
        <v>0</v>
      </c>
      <c r="G35" s="136"/>
      <c r="H35" s="137">
        <f t="shared" si="7"/>
        <v>0</v>
      </c>
      <c r="I35" s="130" t="str">
        <f t="shared" si="8"/>
        <v>OK</v>
      </c>
      <c r="J35" s="136"/>
      <c r="K35" s="137">
        <f t="shared" si="9"/>
        <v>0</v>
      </c>
      <c r="L35" s="130" t="str">
        <f t="shared" si="3"/>
        <v>OK</v>
      </c>
      <c r="M35" s="136"/>
      <c r="N35" s="137">
        <f t="shared" si="10"/>
        <v>0</v>
      </c>
      <c r="O35" s="130" t="str">
        <f t="shared" si="4"/>
        <v>OK</v>
      </c>
      <c r="P35" s="136"/>
      <c r="Q35" s="137">
        <f t="shared" si="11"/>
        <v>0</v>
      </c>
      <c r="R35" s="130" t="str">
        <f t="shared" si="5"/>
        <v>OK</v>
      </c>
      <c r="S35" s="136"/>
      <c r="T35" s="137">
        <f t="shared" si="12"/>
        <v>0</v>
      </c>
      <c r="U35" s="130" t="str">
        <f t="shared" si="6"/>
        <v>OK</v>
      </c>
    </row>
    <row r="36" spans="1:21" ht="15" x14ac:dyDescent="0.25">
      <c r="A36" s="133">
        <v>5.0999999999999996</v>
      </c>
      <c r="B36" s="134" t="s">
        <v>212</v>
      </c>
      <c r="C36" s="133" t="s">
        <v>56</v>
      </c>
      <c r="D36" s="135">
        <v>97.83</v>
      </c>
      <c r="E36" s="136">
        <v>92000</v>
      </c>
      <c r="F36" s="137">
        <f t="shared" si="0"/>
        <v>9000360</v>
      </c>
      <c r="G36" s="136">
        <v>90988</v>
      </c>
      <c r="H36" s="137">
        <f t="shared" si="7"/>
        <v>8901356</v>
      </c>
      <c r="I36" s="130" t="str">
        <f t="shared" si="8"/>
        <v>OK</v>
      </c>
      <c r="J36" s="136">
        <v>91310</v>
      </c>
      <c r="K36" s="137">
        <f t="shared" si="9"/>
        <v>8932857</v>
      </c>
      <c r="L36" s="130" t="str">
        <f t="shared" si="3"/>
        <v>OK</v>
      </c>
      <c r="M36" s="136">
        <v>90500</v>
      </c>
      <c r="N36" s="137">
        <f t="shared" si="10"/>
        <v>8853615</v>
      </c>
      <c r="O36" s="130" t="str">
        <f t="shared" si="4"/>
        <v>OK</v>
      </c>
      <c r="P36" s="136">
        <v>91384</v>
      </c>
      <c r="Q36" s="137">
        <f t="shared" si="11"/>
        <v>8940097</v>
      </c>
      <c r="R36" s="130" t="str">
        <f t="shared" si="5"/>
        <v>OK</v>
      </c>
      <c r="S36" s="136">
        <v>91568</v>
      </c>
      <c r="T36" s="137">
        <f t="shared" si="12"/>
        <v>8958097</v>
      </c>
      <c r="U36" s="130" t="str">
        <f t="shared" si="6"/>
        <v>OK</v>
      </c>
    </row>
    <row r="37" spans="1:21" s="155" customFormat="1" ht="15" x14ac:dyDescent="0.25">
      <c r="A37" s="154">
        <v>5.2</v>
      </c>
      <c r="B37" s="157" t="s">
        <v>179</v>
      </c>
      <c r="C37" s="154" t="s">
        <v>169</v>
      </c>
      <c r="D37" s="158">
        <v>27.75</v>
      </c>
      <c r="E37" s="159">
        <v>48000</v>
      </c>
      <c r="F37" s="137">
        <f t="shared" si="0"/>
        <v>1332000</v>
      </c>
      <c r="G37" s="159">
        <v>47472</v>
      </c>
      <c r="H37" s="137">
        <f t="shared" si="7"/>
        <v>1317348</v>
      </c>
      <c r="I37" s="130" t="str">
        <f t="shared" si="8"/>
        <v>OK</v>
      </c>
      <c r="J37" s="159">
        <v>47640</v>
      </c>
      <c r="K37" s="137">
        <f t="shared" si="9"/>
        <v>1322010</v>
      </c>
      <c r="L37" s="130" t="str">
        <f t="shared" si="3"/>
        <v>OK</v>
      </c>
      <c r="M37" s="159">
        <v>48000</v>
      </c>
      <c r="N37" s="137">
        <f t="shared" si="10"/>
        <v>1332000</v>
      </c>
      <c r="O37" s="130" t="str">
        <f t="shared" si="4"/>
        <v>OK</v>
      </c>
      <c r="P37" s="159">
        <v>47678</v>
      </c>
      <c r="Q37" s="137">
        <f t="shared" si="11"/>
        <v>1323065</v>
      </c>
      <c r="R37" s="130" t="str">
        <f t="shared" si="5"/>
        <v>OK</v>
      </c>
      <c r="S37" s="159">
        <v>47774</v>
      </c>
      <c r="T37" s="137">
        <f t="shared" si="12"/>
        <v>1325729</v>
      </c>
      <c r="U37" s="130" t="str">
        <f t="shared" si="6"/>
        <v>OK</v>
      </c>
    </row>
    <row r="38" spans="1:21" ht="15" x14ac:dyDescent="0.25">
      <c r="A38" s="133">
        <v>5.3</v>
      </c>
      <c r="B38" s="134" t="s">
        <v>213</v>
      </c>
      <c r="C38" s="133"/>
      <c r="D38" s="135">
        <v>44.55</v>
      </c>
      <c r="E38" s="136">
        <v>21000</v>
      </c>
      <c r="F38" s="137">
        <f t="shared" si="0"/>
        <v>935550</v>
      </c>
      <c r="G38" s="136">
        <v>20769</v>
      </c>
      <c r="H38" s="137">
        <f t="shared" si="7"/>
        <v>925259</v>
      </c>
      <c r="I38" s="130" t="str">
        <f t="shared" si="8"/>
        <v>OK</v>
      </c>
      <c r="J38" s="136">
        <v>20843</v>
      </c>
      <c r="K38" s="137">
        <f t="shared" si="9"/>
        <v>928556</v>
      </c>
      <c r="L38" s="130" t="str">
        <f t="shared" si="3"/>
        <v>OK</v>
      </c>
      <c r="M38" s="136">
        <v>21000</v>
      </c>
      <c r="N38" s="137">
        <f t="shared" si="10"/>
        <v>935550</v>
      </c>
      <c r="O38" s="130" t="str">
        <f t="shared" si="4"/>
        <v>OK</v>
      </c>
      <c r="P38" s="136">
        <v>20859</v>
      </c>
      <c r="Q38" s="137">
        <f t="shared" si="11"/>
        <v>929268</v>
      </c>
      <c r="R38" s="130" t="str">
        <f t="shared" si="5"/>
        <v>OK</v>
      </c>
      <c r="S38" s="136">
        <v>20901</v>
      </c>
      <c r="T38" s="137">
        <f t="shared" si="12"/>
        <v>931140</v>
      </c>
      <c r="U38" s="130" t="str">
        <f t="shared" si="6"/>
        <v>OK</v>
      </c>
    </row>
    <row r="39" spans="1:21" ht="25.5" x14ac:dyDescent="0.25">
      <c r="A39" s="133">
        <v>5.4</v>
      </c>
      <c r="B39" s="134" t="s">
        <v>214</v>
      </c>
      <c r="C39" s="133" t="s">
        <v>169</v>
      </c>
      <c r="D39" s="135">
        <v>97.83</v>
      </c>
      <c r="E39" s="136">
        <v>32000</v>
      </c>
      <c r="F39" s="137">
        <f t="shared" si="0"/>
        <v>3130560</v>
      </c>
      <c r="G39" s="136">
        <v>31648</v>
      </c>
      <c r="H39" s="137">
        <f t="shared" si="7"/>
        <v>3096124</v>
      </c>
      <c r="I39" s="130" t="str">
        <f t="shared" si="8"/>
        <v>OK</v>
      </c>
      <c r="J39" s="136">
        <v>31760</v>
      </c>
      <c r="K39" s="137">
        <f t="shared" si="9"/>
        <v>3107081</v>
      </c>
      <c r="L39" s="130" t="str">
        <f t="shared" si="3"/>
        <v>OK</v>
      </c>
      <c r="M39" s="136">
        <v>32000</v>
      </c>
      <c r="N39" s="137">
        <f t="shared" si="10"/>
        <v>3130560</v>
      </c>
      <c r="O39" s="130" t="str">
        <f t="shared" si="4"/>
        <v>OK</v>
      </c>
      <c r="P39" s="136">
        <v>31786</v>
      </c>
      <c r="Q39" s="137">
        <f t="shared" si="11"/>
        <v>3109624</v>
      </c>
      <c r="R39" s="130" t="str">
        <f t="shared" si="5"/>
        <v>OK</v>
      </c>
      <c r="S39" s="136">
        <v>31850</v>
      </c>
      <c r="T39" s="137">
        <f t="shared" si="12"/>
        <v>3115886</v>
      </c>
      <c r="U39" s="130" t="str">
        <f t="shared" si="6"/>
        <v>OK</v>
      </c>
    </row>
    <row r="40" spans="1:21" ht="25.5" x14ac:dyDescent="0.25">
      <c r="A40" s="133">
        <v>5.5</v>
      </c>
      <c r="B40" s="134" t="s">
        <v>215</v>
      </c>
      <c r="C40" s="133" t="s">
        <v>56</v>
      </c>
      <c r="D40" s="135">
        <v>79.790000000000006</v>
      </c>
      <c r="E40" s="136">
        <v>94000</v>
      </c>
      <c r="F40" s="137">
        <f t="shared" si="0"/>
        <v>7500260</v>
      </c>
      <c r="G40" s="136">
        <v>92966</v>
      </c>
      <c r="H40" s="137">
        <f t="shared" si="7"/>
        <v>7417757</v>
      </c>
      <c r="I40" s="130" t="str">
        <f t="shared" si="8"/>
        <v>OK</v>
      </c>
      <c r="J40" s="136">
        <v>93295</v>
      </c>
      <c r="K40" s="137">
        <f t="shared" si="9"/>
        <v>7444008</v>
      </c>
      <c r="L40" s="130" t="str">
        <f t="shared" si="3"/>
        <v>OK</v>
      </c>
      <c r="M40" s="136">
        <v>93000</v>
      </c>
      <c r="N40" s="137">
        <f t="shared" si="10"/>
        <v>7420470</v>
      </c>
      <c r="O40" s="130" t="str">
        <f t="shared" si="4"/>
        <v>OK</v>
      </c>
      <c r="P40" s="136">
        <v>93370</v>
      </c>
      <c r="Q40" s="137">
        <f t="shared" si="11"/>
        <v>7449992</v>
      </c>
      <c r="R40" s="130" t="str">
        <f t="shared" si="5"/>
        <v>OK</v>
      </c>
      <c r="S40" s="136">
        <v>93558</v>
      </c>
      <c r="T40" s="137">
        <f t="shared" si="12"/>
        <v>7464993</v>
      </c>
      <c r="U40" s="130" t="str">
        <f t="shared" si="6"/>
        <v>OK</v>
      </c>
    </row>
    <row r="41" spans="1:21" ht="38.25" x14ac:dyDescent="0.25">
      <c r="A41" s="133">
        <v>5.6</v>
      </c>
      <c r="B41" s="134" t="s">
        <v>216</v>
      </c>
      <c r="C41" s="133" t="s">
        <v>169</v>
      </c>
      <c r="D41" s="135">
        <v>48.36</v>
      </c>
      <c r="E41" s="136">
        <v>38000</v>
      </c>
      <c r="F41" s="137">
        <f t="shared" si="0"/>
        <v>1837680</v>
      </c>
      <c r="G41" s="136">
        <v>37582</v>
      </c>
      <c r="H41" s="137">
        <f t="shared" si="7"/>
        <v>1817466</v>
      </c>
      <c r="I41" s="130" t="str">
        <f t="shared" si="8"/>
        <v>OK</v>
      </c>
      <c r="J41" s="136">
        <v>37715</v>
      </c>
      <c r="K41" s="137">
        <f t="shared" si="9"/>
        <v>1823897</v>
      </c>
      <c r="L41" s="130" t="str">
        <f t="shared" si="3"/>
        <v>OK</v>
      </c>
      <c r="M41" s="136">
        <v>38000</v>
      </c>
      <c r="N41" s="137">
        <f t="shared" si="10"/>
        <v>1837680</v>
      </c>
      <c r="O41" s="130" t="str">
        <f t="shared" si="4"/>
        <v>OK</v>
      </c>
      <c r="P41" s="136">
        <v>37745</v>
      </c>
      <c r="Q41" s="137">
        <f t="shared" si="11"/>
        <v>1825348</v>
      </c>
      <c r="R41" s="130" t="str">
        <f t="shared" si="5"/>
        <v>OK</v>
      </c>
      <c r="S41" s="136">
        <v>37821</v>
      </c>
      <c r="T41" s="137">
        <f t="shared" si="12"/>
        <v>1829024</v>
      </c>
      <c r="U41" s="130" t="str">
        <f t="shared" si="6"/>
        <v>OK</v>
      </c>
    </row>
    <row r="42" spans="1:21" ht="51" x14ac:dyDescent="0.25">
      <c r="A42" s="133">
        <v>5.7</v>
      </c>
      <c r="B42" s="134" t="s">
        <v>217</v>
      </c>
      <c r="C42" s="133" t="s">
        <v>56</v>
      </c>
      <c r="D42" s="135">
        <v>30.35</v>
      </c>
      <c r="E42" s="136">
        <v>94000</v>
      </c>
      <c r="F42" s="137">
        <f t="shared" si="0"/>
        <v>2852900</v>
      </c>
      <c r="G42" s="136">
        <v>92966</v>
      </c>
      <c r="H42" s="137">
        <f t="shared" si="7"/>
        <v>2821518</v>
      </c>
      <c r="I42" s="130" t="str">
        <f t="shared" si="8"/>
        <v>OK</v>
      </c>
      <c r="J42" s="136">
        <v>93295</v>
      </c>
      <c r="K42" s="137">
        <f>ROUND($D42*J42,0)</f>
        <v>2831503</v>
      </c>
      <c r="L42" s="130" t="str">
        <f t="shared" si="3"/>
        <v>OK</v>
      </c>
      <c r="M42" s="136">
        <v>94000</v>
      </c>
      <c r="N42" s="137">
        <f>ROUND($D42*M42,0)</f>
        <v>2852900</v>
      </c>
      <c r="O42" s="130" t="str">
        <f t="shared" si="4"/>
        <v>OK</v>
      </c>
      <c r="P42" s="136">
        <v>93370</v>
      </c>
      <c r="Q42" s="137">
        <f>ROUND($D42*P42,0)</f>
        <v>2833780</v>
      </c>
      <c r="R42" s="130" t="str">
        <f t="shared" si="5"/>
        <v>OK</v>
      </c>
      <c r="S42" s="136">
        <v>93558</v>
      </c>
      <c r="T42" s="137">
        <f>ROUND($D42*S42,0)</f>
        <v>2839485</v>
      </c>
      <c r="U42" s="130" t="str">
        <f t="shared" si="6"/>
        <v>OK</v>
      </c>
    </row>
    <row r="43" spans="1:21" s="155" customFormat="1" ht="15" x14ac:dyDescent="0.25">
      <c r="A43" s="154">
        <v>6</v>
      </c>
      <c r="B43" s="157" t="s">
        <v>180</v>
      </c>
      <c r="C43" s="154"/>
      <c r="D43" s="158"/>
      <c r="E43" s="159"/>
      <c r="F43" s="137">
        <f t="shared" si="0"/>
        <v>0</v>
      </c>
      <c r="G43" s="159"/>
      <c r="H43" s="137">
        <f t="shared" si="7"/>
        <v>0</v>
      </c>
      <c r="I43" s="130" t="str">
        <f t="shared" si="8"/>
        <v>OK</v>
      </c>
      <c r="J43" s="159"/>
      <c r="K43" s="137">
        <f t="shared" si="9"/>
        <v>0</v>
      </c>
      <c r="L43" s="130" t="str">
        <f t="shared" si="3"/>
        <v>OK</v>
      </c>
      <c r="M43" s="159"/>
      <c r="N43" s="137">
        <f t="shared" si="10"/>
        <v>0</v>
      </c>
      <c r="O43" s="130" t="str">
        <f t="shared" si="4"/>
        <v>OK</v>
      </c>
      <c r="P43" s="159"/>
      <c r="Q43" s="137">
        <f t="shared" si="11"/>
        <v>0</v>
      </c>
      <c r="R43" s="130" t="str">
        <f t="shared" si="5"/>
        <v>OK</v>
      </c>
      <c r="S43" s="159"/>
      <c r="T43" s="137">
        <f t="shared" si="12"/>
        <v>0</v>
      </c>
      <c r="U43" s="130" t="str">
        <f t="shared" si="6"/>
        <v>OK</v>
      </c>
    </row>
    <row r="44" spans="1:21" ht="25.5" x14ac:dyDescent="0.25">
      <c r="A44" s="133">
        <v>6.1</v>
      </c>
      <c r="B44" s="134" t="s">
        <v>218</v>
      </c>
      <c r="C44" s="133" t="s">
        <v>56</v>
      </c>
      <c r="D44" s="135">
        <v>48.23</v>
      </c>
      <c r="E44" s="136">
        <v>165000</v>
      </c>
      <c r="F44" s="172">
        <f>ROUND(D44*E44,0)-825</f>
        <v>7957125</v>
      </c>
      <c r="G44" s="136">
        <v>163185</v>
      </c>
      <c r="H44" s="137">
        <f t="shared" si="7"/>
        <v>7870413</v>
      </c>
      <c r="I44" s="130" t="str">
        <f t="shared" si="8"/>
        <v>OK</v>
      </c>
      <c r="J44" s="136">
        <v>163763</v>
      </c>
      <c r="K44" s="137">
        <f t="shared" si="9"/>
        <v>7898289</v>
      </c>
      <c r="L44" s="130" t="str">
        <f t="shared" si="3"/>
        <v>OK</v>
      </c>
      <c r="M44" s="136">
        <v>164000</v>
      </c>
      <c r="N44" s="137">
        <f t="shared" si="10"/>
        <v>7909720</v>
      </c>
      <c r="O44" s="130" t="str">
        <f t="shared" si="4"/>
        <v>OK</v>
      </c>
      <c r="P44" s="136">
        <v>163895</v>
      </c>
      <c r="Q44" s="137">
        <f t="shared" si="11"/>
        <v>7904656</v>
      </c>
      <c r="R44" s="130" t="str">
        <f t="shared" si="5"/>
        <v>OK</v>
      </c>
      <c r="S44" s="136">
        <v>164225</v>
      </c>
      <c r="T44" s="137">
        <f t="shared" si="12"/>
        <v>7920572</v>
      </c>
      <c r="U44" s="130" t="str">
        <f t="shared" si="6"/>
        <v>OK</v>
      </c>
    </row>
    <row r="45" spans="1:21" ht="38.25" x14ac:dyDescent="0.25">
      <c r="A45" s="133">
        <v>6.2</v>
      </c>
      <c r="B45" s="134" t="s">
        <v>219</v>
      </c>
      <c r="C45" s="133" t="s">
        <v>169</v>
      </c>
      <c r="D45" s="135">
        <v>25.46</v>
      </c>
      <c r="E45" s="136">
        <v>48000</v>
      </c>
      <c r="F45" s="137">
        <f t="shared" si="0"/>
        <v>1222080</v>
      </c>
      <c r="G45" s="136">
        <v>47472</v>
      </c>
      <c r="H45" s="137">
        <f t="shared" si="7"/>
        <v>1208637</v>
      </c>
      <c r="I45" s="130" t="str">
        <f t="shared" si="8"/>
        <v>OK</v>
      </c>
      <c r="J45" s="136">
        <v>47640</v>
      </c>
      <c r="K45" s="137">
        <f t="shared" si="9"/>
        <v>1212914</v>
      </c>
      <c r="L45" s="130" t="str">
        <f t="shared" si="3"/>
        <v>OK</v>
      </c>
      <c r="M45" s="136">
        <v>48000</v>
      </c>
      <c r="N45" s="137">
        <f t="shared" si="10"/>
        <v>1222080</v>
      </c>
      <c r="O45" s="130" t="str">
        <f t="shared" si="4"/>
        <v>OK</v>
      </c>
      <c r="P45" s="136">
        <v>47678</v>
      </c>
      <c r="Q45" s="137">
        <f t="shared" si="11"/>
        <v>1213882</v>
      </c>
      <c r="R45" s="130" t="str">
        <f t="shared" si="5"/>
        <v>OK</v>
      </c>
      <c r="S45" s="136">
        <v>47774</v>
      </c>
      <c r="T45" s="137">
        <f t="shared" si="12"/>
        <v>1216326</v>
      </c>
      <c r="U45" s="130" t="str">
        <f t="shared" si="6"/>
        <v>OK</v>
      </c>
    </row>
    <row r="46" spans="1:21" ht="25.5" x14ac:dyDescent="0.25">
      <c r="A46" s="133"/>
      <c r="B46" s="134" t="s">
        <v>220</v>
      </c>
      <c r="C46" s="133"/>
      <c r="D46" s="135"/>
      <c r="E46" s="136"/>
      <c r="F46" s="137">
        <f t="shared" si="0"/>
        <v>0</v>
      </c>
      <c r="G46" s="136"/>
      <c r="H46" s="137">
        <f t="shared" si="7"/>
        <v>0</v>
      </c>
      <c r="I46" s="130" t="str">
        <f t="shared" si="8"/>
        <v>OK</v>
      </c>
      <c r="J46" s="136"/>
      <c r="K46" s="137">
        <f t="shared" si="9"/>
        <v>0</v>
      </c>
      <c r="L46" s="130" t="str">
        <f t="shared" si="3"/>
        <v>OK</v>
      </c>
      <c r="M46" s="136"/>
      <c r="N46" s="137">
        <f t="shared" si="10"/>
        <v>0</v>
      </c>
      <c r="O46" s="130" t="str">
        <f t="shared" si="4"/>
        <v>OK</v>
      </c>
      <c r="P46" s="136"/>
      <c r="Q46" s="137">
        <f t="shared" si="11"/>
        <v>0</v>
      </c>
      <c r="R46" s="130" t="str">
        <f t="shared" si="5"/>
        <v>OK</v>
      </c>
      <c r="S46" s="136"/>
      <c r="T46" s="137">
        <f t="shared" si="12"/>
        <v>0</v>
      </c>
      <c r="U46" s="130" t="str">
        <f t="shared" si="6"/>
        <v>OK</v>
      </c>
    </row>
    <row r="47" spans="1:21" ht="15" x14ac:dyDescent="0.25">
      <c r="A47" s="133">
        <v>7</v>
      </c>
      <c r="B47" s="134" t="s">
        <v>168</v>
      </c>
      <c r="C47" s="133"/>
      <c r="D47" s="135"/>
      <c r="E47" s="136"/>
      <c r="F47" s="137">
        <f t="shared" si="0"/>
        <v>0</v>
      </c>
      <c r="G47" s="136"/>
      <c r="H47" s="137">
        <f t="shared" si="7"/>
        <v>0</v>
      </c>
      <c r="I47" s="130" t="str">
        <f t="shared" si="8"/>
        <v>OK</v>
      </c>
      <c r="J47" s="136"/>
      <c r="K47" s="137">
        <f t="shared" si="9"/>
        <v>0</v>
      </c>
      <c r="L47" s="130" t="str">
        <f t="shared" si="3"/>
        <v>OK</v>
      </c>
      <c r="M47" s="136"/>
      <c r="N47" s="137">
        <f t="shared" si="10"/>
        <v>0</v>
      </c>
      <c r="O47" s="130" t="str">
        <f t="shared" si="4"/>
        <v>OK</v>
      </c>
      <c r="P47" s="136"/>
      <c r="Q47" s="137">
        <f t="shared" si="11"/>
        <v>0</v>
      </c>
      <c r="R47" s="130" t="str">
        <f t="shared" si="5"/>
        <v>OK</v>
      </c>
      <c r="S47" s="136"/>
      <c r="T47" s="137">
        <f t="shared" si="12"/>
        <v>0</v>
      </c>
      <c r="U47" s="130" t="str">
        <f t="shared" si="6"/>
        <v>OK</v>
      </c>
    </row>
    <row r="48" spans="1:21" s="155" customFormat="1" ht="25.5" x14ac:dyDescent="0.25">
      <c r="A48" s="154">
        <v>7.1</v>
      </c>
      <c r="B48" s="157" t="s">
        <v>221</v>
      </c>
      <c r="C48" s="154" t="s">
        <v>4</v>
      </c>
      <c r="D48" s="158">
        <v>64</v>
      </c>
      <c r="E48" s="159">
        <v>15000</v>
      </c>
      <c r="F48" s="137">
        <f t="shared" si="0"/>
        <v>960000</v>
      </c>
      <c r="G48" s="159">
        <v>14835</v>
      </c>
      <c r="H48" s="137">
        <f t="shared" si="7"/>
        <v>949440</v>
      </c>
      <c r="I48" s="130" t="str">
        <f t="shared" si="8"/>
        <v>OK</v>
      </c>
      <c r="J48" s="159">
        <v>14888</v>
      </c>
      <c r="K48" s="137">
        <f t="shared" si="9"/>
        <v>952832</v>
      </c>
      <c r="L48" s="130" t="str">
        <f t="shared" si="3"/>
        <v>OK</v>
      </c>
      <c r="M48" s="159">
        <v>15000</v>
      </c>
      <c r="N48" s="137">
        <f t="shared" si="10"/>
        <v>960000</v>
      </c>
      <c r="O48" s="130" t="str">
        <f t="shared" si="4"/>
        <v>OK</v>
      </c>
      <c r="P48" s="159">
        <v>14900</v>
      </c>
      <c r="Q48" s="137">
        <f t="shared" si="11"/>
        <v>953600</v>
      </c>
      <c r="R48" s="130" t="str">
        <f t="shared" si="5"/>
        <v>OK</v>
      </c>
      <c r="S48" s="159">
        <v>14930</v>
      </c>
      <c r="T48" s="137">
        <f t="shared" si="12"/>
        <v>955520</v>
      </c>
      <c r="U48" s="130" t="str">
        <f t="shared" si="6"/>
        <v>OK</v>
      </c>
    </row>
    <row r="49" spans="1:21" s="155" customFormat="1" ht="38.25" x14ac:dyDescent="0.25">
      <c r="A49" s="154">
        <v>7.2</v>
      </c>
      <c r="B49" s="157" t="s">
        <v>222</v>
      </c>
      <c r="C49" s="154" t="s">
        <v>4</v>
      </c>
      <c r="D49" s="158">
        <v>1</v>
      </c>
      <c r="E49" s="159">
        <v>15000</v>
      </c>
      <c r="F49" s="137">
        <f t="shared" si="0"/>
        <v>15000</v>
      </c>
      <c r="G49" s="159">
        <v>14835</v>
      </c>
      <c r="H49" s="137">
        <f t="shared" si="7"/>
        <v>14835</v>
      </c>
      <c r="I49" s="130" t="str">
        <f t="shared" si="8"/>
        <v>OK</v>
      </c>
      <c r="J49" s="159">
        <v>14888</v>
      </c>
      <c r="K49" s="137">
        <f t="shared" si="9"/>
        <v>14888</v>
      </c>
      <c r="L49" s="130" t="str">
        <f t="shared" si="3"/>
        <v>OK</v>
      </c>
      <c r="M49" s="159">
        <v>15000</v>
      </c>
      <c r="N49" s="137">
        <f t="shared" si="10"/>
        <v>15000</v>
      </c>
      <c r="O49" s="130" t="str">
        <f t="shared" si="4"/>
        <v>OK</v>
      </c>
      <c r="P49" s="159">
        <v>14900</v>
      </c>
      <c r="Q49" s="137">
        <f t="shared" si="11"/>
        <v>14900</v>
      </c>
      <c r="R49" s="130" t="str">
        <f t="shared" si="5"/>
        <v>OK</v>
      </c>
      <c r="S49" s="159">
        <v>14930</v>
      </c>
      <c r="T49" s="137">
        <f t="shared" si="12"/>
        <v>14930</v>
      </c>
      <c r="U49" s="130" t="str">
        <f t="shared" si="6"/>
        <v>OK</v>
      </c>
    </row>
    <row r="50" spans="1:21" ht="38.25" x14ac:dyDescent="0.25">
      <c r="A50" s="133">
        <v>7.3</v>
      </c>
      <c r="B50" s="134" t="s">
        <v>223</v>
      </c>
      <c r="C50" s="133" t="s">
        <v>56</v>
      </c>
      <c r="D50" s="135">
        <v>55</v>
      </c>
      <c r="E50" s="136">
        <v>6500</v>
      </c>
      <c r="F50" s="137">
        <f t="shared" si="0"/>
        <v>357500</v>
      </c>
      <c r="G50" s="136">
        <v>6429</v>
      </c>
      <c r="H50" s="137">
        <f t="shared" si="7"/>
        <v>353595</v>
      </c>
      <c r="I50" s="130" t="str">
        <f t="shared" si="8"/>
        <v>OK</v>
      </c>
      <c r="J50" s="136">
        <v>6451</v>
      </c>
      <c r="K50" s="137">
        <f t="shared" si="9"/>
        <v>354805</v>
      </c>
      <c r="L50" s="130" t="str">
        <f t="shared" si="3"/>
        <v>OK</v>
      </c>
      <c r="M50" s="136">
        <v>6500</v>
      </c>
      <c r="N50" s="137">
        <f t="shared" si="10"/>
        <v>357500</v>
      </c>
      <c r="O50" s="130" t="str">
        <f t="shared" si="4"/>
        <v>OK</v>
      </c>
      <c r="P50" s="136">
        <v>6456</v>
      </c>
      <c r="Q50" s="137">
        <f t="shared" si="11"/>
        <v>355080</v>
      </c>
      <c r="R50" s="130" t="str">
        <f t="shared" si="5"/>
        <v>OK</v>
      </c>
      <c r="S50" s="136">
        <v>6469</v>
      </c>
      <c r="T50" s="137">
        <f t="shared" si="12"/>
        <v>355795</v>
      </c>
      <c r="U50" s="130" t="str">
        <f t="shared" si="6"/>
        <v>OK</v>
      </c>
    </row>
    <row r="51" spans="1:21" ht="25.5" x14ac:dyDescent="0.25">
      <c r="A51" s="133">
        <v>7.4</v>
      </c>
      <c r="B51" s="134" t="s">
        <v>224</v>
      </c>
      <c r="C51" s="133" t="s">
        <v>56</v>
      </c>
      <c r="D51" s="135">
        <v>15</v>
      </c>
      <c r="E51" s="136">
        <v>10000</v>
      </c>
      <c r="F51" s="137">
        <f t="shared" si="0"/>
        <v>150000</v>
      </c>
      <c r="G51" s="136">
        <v>9890</v>
      </c>
      <c r="H51" s="137">
        <f t="shared" si="7"/>
        <v>148350</v>
      </c>
      <c r="I51" s="130" t="str">
        <f t="shared" si="8"/>
        <v>OK</v>
      </c>
      <c r="J51" s="136">
        <v>9925</v>
      </c>
      <c r="K51" s="137">
        <f t="shared" si="9"/>
        <v>148875</v>
      </c>
      <c r="L51" s="130" t="str">
        <f t="shared" si="3"/>
        <v>OK</v>
      </c>
      <c r="M51" s="136">
        <v>10000</v>
      </c>
      <c r="N51" s="137">
        <f t="shared" si="10"/>
        <v>150000</v>
      </c>
      <c r="O51" s="130" t="str">
        <f t="shared" si="4"/>
        <v>OK</v>
      </c>
      <c r="P51" s="136">
        <v>9933</v>
      </c>
      <c r="Q51" s="137">
        <f t="shared" si="11"/>
        <v>148995</v>
      </c>
      <c r="R51" s="130" t="str">
        <f t="shared" si="5"/>
        <v>OK</v>
      </c>
      <c r="S51" s="136">
        <v>9953</v>
      </c>
      <c r="T51" s="137">
        <f t="shared" si="12"/>
        <v>149295</v>
      </c>
      <c r="U51" s="130" t="str">
        <f t="shared" si="6"/>
        <v>OK</v>
      </c>
    </row>
    <row r="52" spans="1:21" ht="25.5" x14ac:dyDescent="0.25">
      <c r="A52" s="133">
        <v>7.5</v>
      </c>
      <c r="B52" s="134" t="s">
        <v>225</v>
      </c>
      <c r="C52" s="133" t="s">
        <v>56</v>
      </c>
      <c r="D52" s="135">
        <v>12.5</v>
      </c>
      <c r="E52" s="136">
        <v>20000</v>
      </c>
      <c r="F52" s="137">
        <f t="shared" si="0"/>
        <v>250000</v>
      </c>
      <c r="G52" s="136">
        <v>19780</v>
      </c>
      <c r="H52" s="137">
        <f t="shared" si="7"/>
        <v>247250</v>
      </c>
      <c r="I52" s="130" t="str">
        <f t="shared" si="8"/>
        <v>OK</v>
      </c>
      <c r="J52" s="136">
        <v>19850</v>
      </c>
      <c r="K52" s="137">
        <f t="shared" si="9"/>
        <v>248125</v>
      </c>
      <c r="L52" s="130" t="str">
        <f t="shared" si="3"/>
        <v>OK</v>
      </c>
      <c r="M52" s="136">
        <v>20000</v>
      </c>
      <c r="N52" s="137">
        <f t="shared" si="10"/>
        <v>250000</v>
      </c>
      <c r="O52" s="130" t="str">
        <f t="shared" si="4"/>
        <v>OK</v>
      </c>
      <c r="P52" s="136">
        <v>19866</v>
      </c>
      <c r="Q52" s="137">
        <f t="shared" si="11"/>
        <v>248325</v>
      </c>
      <c r="R52" s="130" t="str">
        <f t="shared" si="5"/>
        <v>OK</v>
      </c>
      <c r="S52" s="136">
        <v>19906</v>
      </c>
      <c r="T52" s="137">
        <f t="shared" si="12"/>
        <v>248825</v>
      </c>
      <c r="U52" s="130" t="str">
        <f t="shared" si="6"/>
        <v>OK</v>
      </c>
    </row>
    <row r="53" spans="1:21" ht="15" x14ac:dyDescent="0.25">
      <c r="A53" s="133">
        <v>7.6</v>
      </c>
      <c r="B53" s="134" t="s">
        <v>226</v>
      </c>
      <c r="C53" s="133" t="s">
        <v>56</v>
      </c>
      <c r="D53" s="135">
        <v>6.25</v>
      </c>
      <c r="E53" s="136">
        <v>18900</v>
      </c>
      <c r="F53" s="137">
        <f t="shared" si="0"/>
        <v>118125</v>
      </c>
      <c r="G53" s="136">
        <v>18692</v>
      </c>
      <c r="H53" s="137">
        <f t="shared" si="7"/>
        <v>116825</v>
      </c>
      <c r="I53" s="130" t="str">
        <f t="shared" si="8"/>
        <v>OK</v>
      </c>
      <c r="J53" s="136">
        <v>18758</v>
      </c>
      <c r="K53" s="137">
        <f t="shared" si="9"/>
        <v>117238</v>
      </c>
      <c r="L53" s="130" t="str">
        <f t="shared" si="3"/>
        <v>OK</v>
      </c>
      <c r="M53" s="136">
        <v>18900</v>
      </c>
      <c r="N53" s="137">
        <f t="shared" si="10"/>
        <v>118125</v>
      </c>
      <c r="O53" s="130" t="str">
        <f t="shared" si="4"/>
        <v>OK</v>
      </c>
      <c r="P53" s="136">
        <v>18773</v>
      </c>
      <c r="Q53" s="137">
        <f t="shared" si="11"/>
        <v>117331</v>
      </c>
      <c r="R53" s="130" t="str">
        <f t="shared" si="5"/>
        <v>OK</v>
      </c>
      <c r="S53" s="136">
        <v>18811</v>
      </c>
      <c r="T53" s="137">
        <f t="shared" si="12"/>
        <v>117569</v>
      </c>
      <c r="U53" s="130" t="str">
        <f t="shared" si="6"/>
        <v>OK</v>
      </c>
    </row>
    <row r="54" spans="1:21" ht="15" x14ac:dyDescent="0.25">
      <c r="A54" s="133">
        <v>7.7</v>
      </c>
      <c r="B54" s="134" t="s">
        <v>227</v>
      </c>
      <c r="C54" s="133" t="s">
        <v>181</v>
      </c>
      <c r="D54" s="135">
        <v>2</v>
      </c>
      <c r="E54" s="136">
        <v>75000</v>
      </c>
      <c r="F54" s="137">
        <f t="shared" si="0"/>
        <v>150000</v>
      </c>
      <c r="G54" s="136">
        <v>74175</v>
      </c>
      <c r="H54" s="137">
        <f t="shared" si="7"/>
        <v>148350</v>
      </c>
      <c r="I54" s="130" t="str">
        <f t="shared" si="8"/>
        <v>OK</v>
      </c>
      <c r="J54" s="136">
        <v>74438</v>
      </c>
      <c r="K54" s="137">
        <f t="shared" si="9"/>
        <v>148876</v>
      </c>
      <c r="L54" s="130" t="str">
        <f t="shared" si="3"/>
        <v>OK</v>
      </c>
      <c r="M54" s="136">
        <v>75000</v>
      </c>
      <c r="N54" s="137">
        <f t="shared" si="10"/>
        <v>150000</v>
      </c>
      <c r="O54" s="130" t="str">
        <f t="shared" si="4"/>
        <v>OK</v>
      </c>
      <c r="P54" s="136">
        <v>74498</v>
      </c>
      <c r="Q54" s="137">
        <f t="shared" si="11"/>
        <v>148996</v>
      </c>
      <c r="R54" s="130" t="str">
        <f t="shared" si="5"/>
        <v>OK</v>
      </c>
      <c r="S54" s="136">
        <v>74648</v>
      </c>
      <c r="T54" s="137">
        <f t="shared" si="12"/>
        <v>149296</v>
      </c>
      <c r="U54" s="130" t="str">
        <f t="shared" si="6"/>
        <v>OK</v>
      </c>
    </row>
    <row r="55" spans="1:21" ht="15" x14ac:dyDescent="0.25">
      <c r="A55" s="133">
        <v>8</v>
      </c>
      <c r="B55" s="134" t="s">
        <v>182</v>
      </c>
      <c r="C55" s="133"/>
      <c r="D55" s="135"/>
      <c r="E55" s="136"/>
      <c r="F55" s="137">
        <f t="shared" si="0"/>
        <v>0</v>
      </c>
      <c r="G55" s="136"/>
      <c r="H55" s="137">
        <f t="shared" si="7"/>
        <v>0</v>
      </c>
      <c r="I55" s="130" t="str">
        <f t="shared" si="8"/>
        <v>OK</v>
      </c>
      <c r="J55" s="136"/>
      <c r="K55" s="137">
        <f t="shared" si="9"/>
        <v>0</v>
      </c>
      <c r="L55" s="130" t="str">
        <f t="shared" si="3"/>
        <v>OK</v>
      </c>
      <c r="M55" s="136"/>
      <c r="N55" s="137">
        <f t="shared" si="10"/>
        <v>0</v>
      </c>
      <c r="O55" s="130" t="str">
        <f t="shared" si="4"/>
        <v>OK</v>
      </c>
      <c r="P55" s="136"/>
      <c r="Q55" s="137">
        <f t="shared" si="11"/>
        <v>0</v>
      </c>
      <c r="R55" s="130" t="str">
        <f t="shared" si="5"/>
        <v>OK</v>
      </c>
      <c r="S55" s="136"/>
      <c r="T55" s="137">
        <f t="shared" si="12"/>
        <v>0</v>
      </c>
      <c r="U55" s="130" t="str">
        <f t="shared" si="6"/>
        <v>OK</v>
      </c>
    </row>
    <row r="56" spans="1:21" ht="15" x14ac:dyDescent="0.25">
      <c r="A56" s="133">
        <v>8.1</v>
      </c>
      <c r="B56" s="134" t="s">
        <v>183</v>
      </c>
      <c r="C56" s="133" t="s">
        <v>4</v>
      </c>
      <c r="D56" s="135">
        <v>2</v>
      </c>
      <c r="E56" s="136">
        <v>94200</v>
      </c>
      <c r="F56" s="137">
        <f t="shared" si="0"/>
        <v>188400</v>
      </c>
      <c r="G56" s="136">
        <v>93164</v>
      </c>
      <c r="H56" s="137">
        <f t="shared" si="7"/>
        <v>186328</v>
      </c>
      <c r="I56" s="130" t="str">
        <f t="shared" si="8"/>
        <v>OK</v>
      </c>
      <c r="J56" s="136">
        <v>93494</v>
      </c>
      <c r="K56" s="137">
        <f t="shared" si="9"/>
        <v>186988</v>
      </c>
      <c r="L56" s="130" t="str">
        <f t="shared" si="3"/>
        <v>OK</v>
      </c>
      <c r="M56" s="136">
        <v>94200</v>
      </c>
      <c r="N56" s="137">
        <f t="shared" si="10"/>
        <v>188400</v>
      </c>
      <c r="O56" s="130" t="str">
        <f t="shared" si="4"/>
        <v>OK</v>
      </c>
      <c r="P56" s="136">
        <v>93569</v>
      </c>
      <c r="Q56" s="137">
        <f t="shared" si="11"/>
        <v>187138</v>
      </c>
      <c r="R56" s="130" t="str">
        <f t="shared" si="5"/>
        <v>OK</v>
      </c>
      <c r="S56" s="136">
        <v>93757</v>
      </c>
      <c r="T56" s="137">
        <f t="shared" si="12"/>
        <v>187514</v>
      </c>
      <c r="U56" s="130" t="str">
        <f t="shared" si="6"/>
        <v>OK</v>
      </c>
    </row>
    <row r="57" spans="1:21" ht="38.25" x14ac:dyDescent="0.25">
      <c r="A57" s="133">
        <v>8.1999999999999993</v>
      </c>
      <c r="B57" s="134" t="s">
        <v>228</v>
      </c>
      <c r="C57" s="133" t="s">
        <v>4</v>
      </c>
      <c r="D57" s="135">
        <v>3</v>
      </c>
      <c r="E57" s="136">
        <v>97000</v>
      </c>
      <c r="F57" s="137">
        <f t="shared" si="0"/>
        <v>291000</v>
      </c>
      <c r="G57" s="136">
        <v>95933</v>
      </c>
      <c r="H57" s="137">
        <f t="shared" si="7"/>
        <v>287799</v>
      </c>
      <c r="I57" s="130" t="str">
        <f t="shared" si="8"/>
        <v>OK</v>
      </c>
      <c r="J57" s="136">
        <v>96273</v>
      </c>
      <c r="K57" s="137">
        <f t="shared" si="9"/>
        <v>288819</v>
      </c>
      <c r="L57" s="130" t="str">
        <f t="shared" si="3"/>
        <v>OK</v>
      </c>
      <c r="M57" s="136">
        <v>97000</v>
      </c>
      <c r="N57" s="137">
        <f t="shared" si="10"/>
        <v>291000</v>
      </c>
      <c r="O57" s="130" t="str">
        <f t="shared" si="4"/>
        <v>OK</v>
      </c>
      <c r="P57" s="136">
        <v>96350</v>
      </c>
      <c r="Q57" s="137">
        <f t="shared" si="11"/>
        <v>289050</v>
      </c>
      <c r="R57" s="130" t="str">
        <f t="shared" si="5"/>
        <v>OK</v>
      </c>
      <c r="S57" s="136">
        <v>96544</v>
      </c>
      <c r="T57" s="137">
        <f t="shared" si="12"/>
        <v>289632</v>
      </c>
      <c r="U57" s="130" t="str">
        <f t="shared" si="6"/>
        <v>OK</v>
      </c>
    </row>
    <row r="58" spans="1:21" ht="51" x14ac:dyDescent="0.25">
      <c r="A58" s="133">
        <v>8.3000000000000007</v>
      </c>
      <c r="B58" s="134" t="s">
        <v>229</v>
      </c>
      <c r="C58" s="133" t="s">
        <v>4</v>
      </c>
      <c r="D58" s="135">
        <v>3</v>
      </c>
      <c r="E58" s="136">
        <v>266000</v>
      </c>
      <c r="F58" s="137">
        <f t="shared" si="0"/>
        <v>798000</v>
      </c>
      <c r="G58" s="136">
        <v>263074</v>
      </c>
      <c r="H58" s="137">
        <f t="shared" si="7"/>
        <v>789222</v>
      </c>
      <c r="I58" s="130" t="str">
        <f t="shared" si="8"/>
        <v>OK</v>
      </c>
      <c r="J58" s="136">
        <v>264005</v>
      </c>
      <c r="K58" s="137">
        <f t="shared" si="9"/>
        <v>792015</v>
      </c>
      <c r="L58" s="130" t="str">
        <f t="shared" si="3"/>
        <v>OK</v>
      </c>
      <c r="M58" s="136">
        <v>266000</v>
      </c>
      <c r="N58" s="137">
        <f t="shared" si="10"/>
        <v>798000</v>
      </c>
      <c r="O58" s="130" t="str">
        <f t="shared" si="4"/>
        <v>OK</v>
      </c>
      <c r="P58" s="136">
        <v>264218</v>
      </c>
      <c r="Q58" s="137">
        <f t="shared" si="11"/>
        <v>792654</v>
      </c>
      <c r="R58" s="130" t="str">
        <f t="shared" si="5"/>
        <v>OK</v>
      </c>
      <c r="S58" s="136">
        <v>264750</v>
      </c>
      <c r="T58" s="137">
        <f t="shared" si="12"/>
        <v>794250</v>
      </c>
      <c r="U58" s="130" t="str">
        <f t="shared" si="6"/>
        <v>OK</v>
      </c>
    </row>
    <row r="59" spans="1:21" ht="51" x14ac:dyDescent="0.25">
      <c r="A59" s="133">
        <v>8.4</v>
      </c>
      <c r="B59" s="134" t="s">
        <v>230</v>
      </c>
      <c r="C59" s="133" t="s">
        <v>169</v>
      </c>
      <c r="D59" s="135">
        <v>34</v>
      </c>
      <c r="E59" s="136">
        <v>21000</v>
      </c>
      <c r="F59" s="137">
        <f t="shared" si="0"/>
        <v>714000</v>
      </c>
      <c r="G59" s="136">
        <v>20769</v>
      </c>
      <c r="H59" s="137">
        <f t="shared" si="7"/>
        <v>706146</v>
      </c>
      <c r="I59" s="130" t="str">
        <f t="shared" si="8"/>
        <v>OK</v>
      </c>
      <c r="J59" s="136">
        <v>20843</v>
      </c>
      <c r="K59" s="137">
        <f t="shared" si="9"/>
        <v>708662</v>
      </c>
      <c r="L59" s="130" t="str">
        <f t="shared" si="3"/>
        <v>OK</v>
      </c>
      <c r="M59" s="136">
        <v>21000</v>
      </c>
      <c r="N59" s="137">
        <f t="shared" si="10"/>
        <v>714000</v>
      </c>
      <c r="O59" s="130" t="str">
        <f t="shared" si="4"/>
        <v>OK</v>
      </c>
      <c r="P59" s="136">
        <v>20859</v>
      </c>
      <c r="Q59" s="137">
        <f t="shared" si="11"/>
        <v>709206</v>
      </c>
      <c r="R59" s="130" t="str">
        <f t="shared" si="5"/>
        <v>OK</v>
      </c>
      <c r="S59" s="136">
        <v>20901</v>
      </c>
      <c r="T59" s="137">
        <f t="shared" si="12"/>
        <v>710634</v>
      </c>
      <c r="U59" s="130" t="str">
        <f t="shared" si="6"/>
        <v>OK</v>
      </c>
    </row>
    <row r="60" spans="1:21" ht="25.5" x14ac:dyDescent="0.25">
      <c r="A60" s="133">
        <v>8.5</v>
      </c>
      <c r="B60" s="134" t="s">
        <v>231</v>
      </c>
      <c r="C60" s="133" t="s">
        <v>4</v>
      </c>
      <c r="D60" s="135">
        <v>2</v>
      </c>
      <c r="E60" s="136">
        <v>115000</v>
      </c>
      <c r="F60" s="137">
        <f t="shared" si="0"/>
        <v>230000</v>
      </c>
      <c r="G60" s="136">
        <v>113735</v>
      </c>
      <c r="H60" s="137">
        <f t="shared" si="7"/>
        <v>227470</v>
      </c>
      <c r="I60" s="130" t="str">
        <f t="shared" si="8"/>
        <v>OK</v>
      </c>
      <c r="J60" s="136">
        <v>114138</v>
      </c>
      <c r="K60" s="137">
        <f t="shared" si="9"/>
        <v>228276</v>
      </c>
      <c r="L60" s="130" t="str">
        <f t="shared" si="3"/>
        <v>OK</v>
      </c>
      <c r="M60" s="136">
        <v>115000</v>
      </c>
      <c r="N60" s="137">
        <f t="shared" si="10"/>
        <v>230000</v>
      </c>
      <c r="O60" s="130" t="str">
        <f t="shared" si="4"/>
        <v>OK</v>
      </c>
      <c r="P60" s="136">
        <v>114230</v>
      </c>
      <c r="Q60" s="137">
        <f t="shared" si="11"/>
        <v>228460</v>
      </c>
      <c r="R60" s="130" t="str">
        <f t="shared" si="5"/>
        <v>OK</v>
      </c>
      <c r="S60" s="136">
        <v>114460</v>
      </c>
      <c r="T60" s="137">
        <f t="shared" si="12"/>
        <v>228920</v>
      </c>
      <c r="U60" s="130" t="str">
        <f t="shared" si="6"/>
        <v>OK</v>
      </c>
    </row>
    <row r="61" spans="1:21" s="155" customFormat="1" ht="153" x14ac:dyDescent="0.25">
      <c r="A61" s="154">
        <v>8.6</v>
      </c>
      <c r="B61" s="157" t="s">
        <v>232</v>
      </c>
      <c r="C61" s="154" t="s">
        <v>4</v>
      </c>
      <c r="D61" s="158">
        <v>30</v>
      </c>
      <c r="E61" s="136">
        <v>97000</v>
      </c>
      <c r="F61" s="137">
        <f t="shared" si="0"/>
        <v>2910000</v>
      </c>
      <c r="G61" s="159">
        <v>95933</v>
      </c>
      <c r="H61" s="137">
        <f t="shared" si="7"/>
        <v>2877990</v>
      </c>
      <c r="I61" s="130" t="str">
        <f t="shared" si="8"/>
        <v>OK</v>
      </c>
      <c r="J61" s="159">
        <v>96273</v>
      </c>
      <c r="K61" s="137">
        <f t="shared" si="9"/>
        <v>2888190</v>
      </c>
      <c r="L61" s="130" t="str">
        <f t="shared" si="3"/>
        <v>OK</v>
      </c>
      <c r="M61" s="159">
        <v>97000</v>
      </c>
      <c r="N61" s="137">
        <f t="shared" si="10"/>
        <v>2910000</v>
      </c>
      <c r="O61" s="130" t="str">
        <f t="shared" si="4"/>
        <v>OK</v>
      </c>
      <c r="P61" s="159">
        <v>96350</v>
      </c>
      <c r="Q61" s="137">
        <f t="shared" si="11"/>
        <v>2890500</v>
      </c>
      <c r="R61" s="130" t="str">
        <f t="shared" si="5"/>
        <v>OK</v>
      </c>
      <c r="S61" s="159">
        <v>96544</v>
      </c>
      <c r="T61" s="137">
        <f t="shared" si="12"/>
        <v>2896320</v>
      </c>
      <c r="U61" s="130" t="str">
        <f t="shared" si="6"/>
        <v>OK</v>
      </c>
    </row>
    <row r="62" spans="1:21" ht="114.75" x14ac:dyDescent="0.25">
      <c r="A62" s="133">
        <v>8.6999999999999993</v>
      </c>
      <c r="B62" s="134" t="s">
        <v>233</v>
      </c>
      <c r="C62" s="133" t="s">
        <v>4</v>
      </c>
      <c r="D62" s="135">
        <v>4</v>
      </c>
      <c r="E62" s="136">
        <v>64000</v>
      </c>
      <c r="F62" s="137">
        <f t="shared" si="0"/>
        <v>256000</v>
      </c>
      <c r="G62" s="136">
        <v>63296</v>
      </c>
      <c r="H62" s="137">
        <f t="shared" si="7"/>
        <v>253184</v>
      </c>
      <c r="I62" s="130" t="str">
        <f t="shared" si="8"/>
        <v>OK</v>
      </c>
      <c r="J62" s="136">
        <v>63520</v>
      </c>
      <c r="K62" s="137">
        <f t="shared" si="9"/>
        <v>254080</v>
      </c>
      <c r="L62" s="130" t="str">
        <f t="shared" si="3"/>
        <v>OK</v>
      </c>
      <c r="M62" s="136">
        <v>64000</v>
      </c>
      <c r="N62" s="137">
        <f t="shared" si="10"/>
        <v>256000</v>
      </c>
      <c r="O62" s="130" t="str">
        <f t="shared" si="4"/>
        <v>OK</v>
      </c>
      <c r="P62" s="136">
        <v>63571</v>
      </c>
      <c r="Q62" s="137">
        <f t="shared" si="11"/>
        <v>254284</v>
      </c>
      <c r="R62" s="130" t="str">
        <f t="shared" si="5"/>
        <v>OK</v>
      </c>
      <c r="S62" s="136">
        <v>63699</v>
      </c>
      <c r="T62" s="137">
        <f t="shared" si="12"/>
        <v>254796</v>
      </c>
      <c r="U62" s="130" t="str">
        <f t="shared" si="6"/>
        <v>OK</v>
      </c>
    </row>
    <row r="63" spans="1:21" ht="153" x14ac:dyDescent="0.25">
      <c r="A63" s="133">
        <v>8.8000000000000007</v>
      </c>
      <c r="B63" s="134" t="s">
        <v>234</v>
      </c>
      <c r="C63" s="133" t="s">
        <v>4</v>
      </c>
      <c r="D63" s="135">
        <v>1</v>
      </c>
      <c r="E63" s="136">
        <v>4200000</v>
      </c>
      <c r="F63" s="137">
        <f t="shared" si="0"/>
        <v>4200000</v>
      </c>
      <c r="G63" s="136">
        <v>4153800</v>
      </c>
      <c r="H63" s="137">
        <f t="shared" si="7"/>
        <v>4153800</v>
      </c>
      <c r="I63" s="130" t="str">
        <f t="shared" si="8"/>
        <v>OK</v>
      </c>
      <c r="J63" s="136">
        <v>4168500</v>
      </c>
      <c r="K63" s="137">
        <f t="shared" si="9"/>
        <v>4168500</v>
      </c>
      <c r="L63" s="130" t="str">
        <f t="shared" si="3"/>
        <v>OK</v>
      </c>
      <c r="M63" s="136">
        <v>4200000</v>
      </c>
      <c r="N63" s="137">
        <f t="shared" si="10"/>
        <v>4200000</v>
      </c>
      <c r="O63" s="130" t="str">
        <f t="shared" si="4"/>
        <v>OK</v>
      </c>
      <c r="P63" s="136">
        <v>4171860</v>
      </c>
      <c r="Q63" s="137">
        <f t="shared" si="11"/>
        <v>4171860</v>
      </c>
      <c r="R63" s="130" t="str">
        <f t="shared" si="5"/>
        <v>OK</v>
      </c>
      <c r="S63" s="136">
        <v>4180260</v>
      </c>
      <c r="T63" s="137">
        <f t="shared" si="12"/>
        <v>4180260</v>
      </c>
      <c r="U63" s="130" t="str">
        <f t="shared" si="6"/>
        <v>OK</v>
      </c>
    </row>
    <row r="64" spans="1:21" ht="15" x14ac:dyDescent="0.25">
      <c r="A64" s="133">
        <v>9</v>
      </c>
      <c r="B64" s="134" t="s">
        <v>184</v>
      </c>
      <c r="C64" s="133"/>
      <c r="D64" s="135"/>
      <c r="E64" s="136"/>
      <c r="F64" s="137">
        <f t="shared" si="0"/>
        <v>0</v>
      </c>
      <c r="G64" s="136">
        <v>0</v>
      </c>
      <c r="H64" s="137">
        <f t="shared" si="7"/>
        <v>0</v>
      </c>
      <c r="I64" s="130" t="str">
        <f t="shared" si="8"/>
        <v>OK</v>
      </c>
      <c r="J64" s="136"/>
      <c r="K64" s="137">
        <f t="shared" si="9"/>
        <v>0</v>
      </c>
      <c r="L64" s="130" t="str">
        <f t="shared" si="3"/>
        <v>OK</v>
      </c>
      <c r="M64" s="136"/>
      <c r="N64" s="137">
        <f t="shared" si="10"/>
        <v>0</v>
      </c>
      <c r="O64" s="130" t="str">
        <f t="shared" si="4"/>
        <v>OK</v>
      </c>
      <c r="P64" s="136"/>
      <c r="Q64" s="137">
        <f t="shared" si="11"/>
        <v>0</v>
      </c>
      <c r="R64" s="130" t="str">
        <f t="shared" si="5"/>
        <v>OK</v>
      </c>
      <c r="S64" s="136"/>
      <c r="T64" s="137">
        <f t="shared" si="12"/>
        <v>0</v>
      </c>
      <c r="U64" s="130" t="str">
        <f t="shared" si="6"/>
        <v>OK</v>
      </c>
    </row>
    <row r="65" spans="1:21" ht="38.25" x14ac:dyDescent="0.25">
      <c r="A65" s="133">
        <v>9.1</v>
      </c>
      <c r="B65" s="134" t="s">
        <v>235</v>
      </c>
      <c r="C65" s="133" t="s">
        <v>4</v>
      </c>
      <c r="D65" s="135">
        <v>1</v>
      </c>
      <c r="E65" s="136">
        <v>1750000</v>
      </c>
      <c r="F65" s="137">
        <f t="shared" si="0"/>
        <v>1750000</v>
      </c>
      <c r="G65" s="136">
        <v>1730750</v>
      </c>
      <c r="H65" s="137">
        <f t="shared" si="7"/>
        <v>1730750</v>
      </c>
      <c r="I65" s="130" t="str">
        <f t="shared" si="8"/>
        <v>OK</v>
      </c>
      <c r="J65" s="136">
        <v>1736875</v>
      </c>
      <c r="K65" s="137">
        <f t="shared" si="9"/>
        <v>1736875</v>
      </c>
      <c r="L65" s="130" t="str">
        <f t="shared" si="3"/>
        <v>OK</v>
      </c>
      <c r="M65" s="136">
        <v>1750000</v>
      </c>
      <c r="N65" s="137">
        <f t="shared" si="10"/>
        <v>1750000</v>
      </c>
      <c r="O65" s="130" t="str">
        <f t="shared" si="4"/>
        <v>OK</v>
      </c>
      <c r="P65" s="136">
        <v>1738275</v>
      </c>
      <c r="Q65" s="137">
        <f t="shared" si="11"/>
        <v>1738275</v>
      </c>
      <c r="R65" s="130" t="str">
        <f t="shared" si="5"/>
        <v>OK</v>
      </c>
      <c r="S65" s="136">
        <v>1741775</v>
      </c>
      <c r="T65" s="137">
        <f t="shared" si="12"/>
        <v>1741775</v>
      </c>
      <c r="U65" s="130" t="str">
        <f t="shared" si="6"/>
        <v>OK</v>
      </c>
    </row>
    <row r="66" spans="1:21" ht="63.75" x14ac:dyDescent="0.25">
      <c r="A66" s="133">
        <v>9.1999999999999993</v>
      </c>
      <c r="B66" s="134" t="s">
        <v>236</v>
      </c>
      <c r="C66" s="133" t="s">
        <v>56</v>
      </c>
      <c r="D66" s="135">
        <v>117.3</v>
      </c>
      <c r="E66" s="136">
        <v>192000</v>
      </c>
      <c r="F66" s="137">
        <f t="shared" si="0"/>
        <v>22521600</v>
      </c>
      <c r="G66" s="136">
        <v>189888</v>
      </c>
      <c r="H66" s="137">
        <f t="shared" si="7"/>
        <v>22273862</v>
      </c>
      <c r="I66" s="130" t="str">
        <f t="shared" si="8"/>
        <v>OK</v>
      </c>
      <c r="J66" s="136">
        <v>190560</v>
      </c>
      <c r="K66" s="137">
        <f t="shared" si="9"/>
        <v>22352688</v>
      </c>
      <c r="L66" s="130" t="str">
        <f t="shared" si="3"/>
        <v>OK</v>
      </c>
      <c r="M66" s="136">
        <v>188000</v>
      </c>
      <c r="N66" s="137">
        <f t="shared" si="10"/>
        <v>22052400</v>
      </c>
      <c r="O66" s="130" t="str">
        <f t="shared" si="4"/>
        <v>OK</v>
      </c>
      <c r="P66" s="136">
        <v>190714</v>
      </c>
      <c r="Q66" s="137">
        <f t="shared" si="11"/>
        <v>22370752</v>
      </c>
      <c r="R66" s="130" t="str">
        <f t="shared" si="5"/>
        <v>OK</v>
      </c>
      <c r="S66" s="136">
        <v>191098</v>
      </c>
      <c r="T66" s="137">
        <f t="shared" si="12"/>
        <v>22415795</v>
      </c>
      <c r="U66" s="130" t="str">
        <f t="shared" si="6"/>
        <v>OK</v>
      </c>
    </row>
    <row r="67" spans="1:21" s="155" customFormat="1" ht="25.5" x14ac:dyDescent="0.25">
      <c r="A67" s="154">
        <v>9.3000000000000007</v>
      </c>
      <c r="B67" s="157" t="s">
        <v>237</v>
      </c>
      <c r="C67" s="154" t="s">
        <v>169</v>
      </c>
      <c r="D67" s="158">
        <v>47</v>
      </c>
      <c r="E67" s="159">
        <v>22000</v>
      </c>
      <c r="F67" s="137">
        <f t="shared" si="0"/>
        <v>1034000</v>
      </c>
      <c r="G67" s="159">
        <v>21758</v>
      </c>
      <c r="H67" s="137">
        <f t="shared" si="7"/>
        <v>1022626</v>
      </c>
      <c r="I67" s="130" t="str">
        <f t="shared" si="8"/>
        <v>OK</v>
      </c>
      <c r="J67" s="159">
        <v>21835</v>
      </c>
      <c r="K67" s="137">
        <f t="shared" si="9"/>
        <v>1026245</v>
      </c>
      <c r="L67" s="130" t="str">
        <f t="shared" si="3"/>
        <v>OK</v>
      </c>
      <c r="M67" s="159">
        <v>22000</v>
      </c>
      <c r="N67" s="137">
        <f t="shared" si="10"/>
        <v>1034000</v>
      </c>
      <c r="O67" s="130" t="str">
        <f t="shared" si="4"/>
        <v>OK</v>
      </c>
      <c r="P67" s="159">
        <v>21853</v>
      </c>
      <c r="Q67" s="137">
        <f t="shared" si="11"/>
        <v>1027091</v>
      </c>
      <c r="R67" s="130" t="str">
        <f t="shared" si="5"/>
        <v>OK</v>
      </c>
      <c r="S67" s="159">
        <v>21897</v>
      </c>
      <c r="T67" s="137">
        <f t="shared" si="12"/>
        <v>1029159</v>
      </c>
      <c r="U67" s="130" t="str">
        <f t="shared" si="6"/>
        <v>OK</v>
      </c>
    </row>
    <row r="68" spans="1:21" ht="38.25" x14ac:dyDescent="0.25">
      <c r="A68" s="133">
        <v>9.4</v>
      </c>
      <c r="B68" s="134" t="s">
        <v>238</v>
      </c>
      <c r="C68" s="133" t="s">
        <v>4</v>
      </c>
      <c r="D68" s="135">
        <v>1</v>
      </c>
      <c r="E68" s="136">
        <v>3400000</v>
      </c>
      <c r="F68" s="137">
        <f t="shared" si="0"/>
        <v>3400000</v>
      </c>
      <c r="G68" s="136">
        <v>3362600</v>
      </c>
      <c r="H68" s="137">
        <f t="shared" si="7"/>
        <v>3362600</v>
      </c>
      <c r="I68" s="130" t="str">
        <f t="shared" si="8"/>
        <v>OK</v>
      </c>
      <c r="J68" s="136">
        <v>3374500</v>
      </c>
      <c r="K68" s="137">
        <f t="shared" si="9"/>
        <v>3374500</v>
      </c>
      <c r="L68" s="130" t="str">
        <f t="shared" si="3"/>
        <v>OK</v>
      </c>
      <c r="M68" s="136">
        <v>3400000</v>
      </c>
      <c r="N68" s="137">
        <f t="shared" si="10"/>
        <v>3400000</v>
      </c>
      <c r="O68" s="130" t="str">
        <f t="shared" si="4"/>
        <v>OK</v>
      </c>
      <c r="P68" s="136">
        <v>3377220</v>
      </c>
      <c r="Q68" s="137">
        <f t="shared" si="11"/>
        <v>3377220</v>
      </c>
      <c r="R68" s="130" t="str">
        <f t="shared" si="5"/>
        <v>OK</v>
      </c>
      <c r="S68" s="136">
        <v>3384020</v>
      </c>
      <c r="T68" s="137">
        <f t="shared" si="12"/>
        <v>3384020</v>
      </c>
      <c r="U68" s="130" t="str">
        <f t="shared" si="6"/>
        <v>OK</v>
      </c>
    </row>
    <row r="69" spans="1:21" s="155" customFormat="1" ht="15" x14ac:dyDescent="0.25">
      <c r="A69" s="154">
        <v>10</v>
      </c>
      <c r="B69" s="157" t="s">
        <v>185</v>
      </c>
      <c r="C69" s="154"/>
      <c r="D69" s="158"/>
      <c r="E69" s="136"/>
      <c r="F69" s="137">
        <f t="shared" si="0"/>
        <v>0</v>
      </c>
      <c r="G69" s="159"/>
      <c r="H69" s="137">
        <f t="shared" si="7"/>
        <v>0</v>
      </c>
      <c r="I69" s="130" t="str">
        <f t="shared" si="8"/>
        <v>OK</v>
      </c>
      <c r="J69" s="159"/>
      <c r="K69" s="137">
        <f t="shared" si="9"/>
        <v>0</v>
      </c>
      <c r="L69" s="130" t="str">
        <f t="shared" si="3"/>
        <v>OK</v>
      </c>
      <c r="M69" s="159"/>
      <c r="N69" s="137">
        <f t="shared" si="10"/>
        <v>0</v>
      </c>
      <c r="O69" s="130" t="str">
        <f t="shared" si="4"/>
        <v>OK</v>
      </c>
      <c r="P69" s="159"/>
      <c r="Q69" s="137">
        <f t="shared" si="11"/>
        <v>0</v>
      </c>
      <c r="R69" s="130" t="str">
        <f t="shared" si="5"/>
        <v>OK</v>
      </c>
      <c r="S69" s="159"/>
      <c r="T69" s="137">
        <f t="shared" si="12"/>
        <v>0</v>
      </c>
      <c r="U69" s="130" t="str">
        <f t="shared" si="6"/>
        <v>OK</v>
      </c>
    </row>
    <row r="70" spans="1:21" ht="15" x14ac:dyDescent="0.25">
      <c r="A70" s="133">
        <v>10.1</v>
      </c>
      <c r="B70" s="160" t="s">
        <v>186</v>
      </c>
      <c r="C70" s="133" t="s">
        <v>56</v>
      </c>
      <c r="D70" s="135">
        <v>30</v>
      </c>
      <c r="E70" s="136">
        <v>9800</v>
      </c>
      <c r="F70" s="137">
        <f t="shared" si="0"/>
        <v>294000</v>
      </c>
      <c r="G70" s="136">
        <v>9692</v>
      </c>
      <c r="H70" s="137">
        <f t="shared" si="7"/>
        <v>290760</v>
      </c>
      <c r="I70" s="130" t="str">
        <f t="shared" si="8"/>
        <v>OK</v>
      </c>
      <c r="J70" s="136">
        <v>9727</v>
      </c>
      <c r="K70" s="137">
        <f t="shared" si="9"/>
        <v>291810</v>
      </c>
      <c r="L70" s="130" t="str">
        <f t="shared" si="3"/>
        <v>OK</v>
      </c>
      <c r="M70" s="136">
        <v>9800</v>
      </c>
      <c r="N70" s="137">
        <f t="shared" si="10"/>
        <v>294000</v>
      </c>
      <c r="O70" s="130" t="str">
        <f t="shared" si="4"/>
        <v>OK</v>
      </c>
      <c r="P70" s="136">
        <v>9734</v>
      </c>
      <c r="Q70" s="137">
        <f t="shared" si="11"/>
        <v>292020</v>
      </c>
      <c r="R70" s="130" t="str">
        <f t="shared" si="5"/>
        <v>OK</v>
      </c>
      <c r="S70" s="136">
        <v>9754</v>
      </c>
      <c r="T70" s="137">
        <f t="shared" si="12"/>
        <v>292620</v>
      </c>
      <c r="U70" s="130" t="str">
        <f t="shared" si="6"/>
        <v>OK</v>
      </c>
    </row>
    <row r="71" spans="1:21" ht="33.75" x14ac:dyDescent="0.25">
      <c r="A71" s="133">
        <v>10.199999999999999</v>
      </c>
      <c r="B71" s="160" t="s">
        <v>239</v>
      </c>
      <c r="C71" s="133" t="s">
        <v>56</v>
      </c>
      <c r="D71" s="135">
        <v>55</v>
      </c>
      <c r="E71" s="136">
        <v>32000</v>
      </c>
      <c r="F71" s="137">
        <f t="shared" si="0"/>
        <v>1760000</v>
      </c>
      <c r="G71" s="136">
        <v>31648</v>
      </c>
      <c r="H71" s="137">
        <f t="shared" si="7"/>
        <v>1740640</v>
      </c>
      <c r="I71" s="130" t="str">
        <f t="shared" si="8"/>
        <v>OK</v>
      </c>
      <c r="J71" s="136">
        <v>31760</v>
      </c>
      <c r="K71" s="137">
        <f t="shared" si="9"/>
        <v>1746800</v>
      </c>
      <c r="L71" s="130" t="str">
        <f t="shared" si="3"/>
        <v>OK</v>
      </c>
      <c r="M71" s="136">
        <v>32000</v>
      </c>
      <c r="N71" s="137">
        <f t="shared" si="10"/>
        <v>1760000</v>
      </c>
      <c r="O71" s="130" t="str">
        <f t="shared" si="4"/>
        <v>OK</v>
      </c>
      <c r="P71" s="136">
        <v>31786</v>
      </c>
      <c r="Q71" s="137">
        <f t="shared" si="11"/>
        <v>1748230</v>
      </c>
      <c r="R71" s="130" t="str">
        <f t="shared" si="5"/>
        <v>OK</v>
      </c>
      <c r="S71" s="136">
        <v>31850</v>
      </c>
      <c r="T71" s="137">
        <f t="shared" si="12"/>
        <v>1751750</v>
      </c>
      <c r="U71" s="130" t="str">
        <f t="shared" si="6"/>
        <v>OK</v>
      </c>
    </row>
    <row r="72" spans="1:21" ht="15" x14ac:dyDescent="0.25">
      <c r="A72" s="133">
        <v>10.3</v>
      </c>
      <c r="B72" s="160" t="s">
        <v>240</v>
      </c>
      <c r="C72" s="133" t="s">
        <v>56</v>
      </c>
      <c r="D72" s="135">
        <v>40.5</v>
      </c>
      <c r="E72" s="136">
        <v>45000</v>
      </c>
      <c r="F72" s="137">
        <f t="shared" si="0"/>
        <v>1822500</v>
      </c>
      <c r="G72" s="136">
        <v>44505</v>
      </c>
      <c r="H72" s="137">
        <f t="shared" si="7"/>
        <v>1802453</v>
      </c>
      <c r="I72" s="130" t="str">
        <f t="shared" si="8"/>
        <v>OK</v>
      </c>
      <c r="J72" s="136">
        <v>44663</v>
      </c>
      <c r="K72" s="137">
        <f t="shared" si="9"/>
        <v>1808852</v>
      </c>
      <c r="L72" s="130" t="str">
        <f t="shared" si="3"/>
        <v>OK</v>
      </c>
      <c r="M72" s="136">
        <v>45000</v>
      </c>
      <c r="N72" s="137">
        <f t="shared" si="10"/>
        <v>1822500</v>
      </c>
      <c r="O72" s="130" t="str">
        <f t="shared" si="4"/>
        <v>OK</v>
      </c>
      <c r="P72" s="136">
        <v>44699</v>
      </c>
      <c r="Q72" s="137">
        <f t="shared" si="11"/>
        <v>1810310</v>
      </c>
      <c r="R72" s="130" t="str">
        <f t="shared" si="5"/>
        <v>OK</v>
      </c>
      <c r="S72" s="136">
        <v>44789</v>
      </c>
      <c r="T72" s="137">
        <f t="shared" si="12"/>
        <v>1813955</v>
      </c>
      <c r="U72" s="130" t="str">
        <f t="shared" si="6"/>
        <v>OK</v>
      </c>
    </row>
    <row r="73" spans="1:21" ht="22.5" x14ac:dyDescent="0.25">
      <c r="A73" s="133">
        <v>10.4</v>
      </c>
      <c r="B73" s="160" t="s">
        <v>241</v>
      </c>
      <c r="C73" s="133" t="s">
        <v>19</v>
      </c>
      <c r="D73" s="135">
        <v>1</v>
      </c>
      <c r="E73" s="136">
        <v>250000</v>
      </c>
      <c r="F73" s="137">
        <f t="shared" si="0"/>
        <v>250000</v>
      </c>
      <c r="G73" s="136">
        <v>247250</v>
      </c>
      <c r="H73" s="137">
        <f t="shared" si="7"/>
        <v>247250</v>
      </c>
      <c r="I73" s="130" t="str">
        <f t="shared" si="8"/>
        <v>OK</v>
      </c>
      <c r="J73" s="136">
        <v>248125</v>
      </c>
      <c r="K73" s="137">
        <f t="shared" si="9"/>
        <v>248125</v>
      </c>
      <c r="L73" s="130" t="str">
        <f t="shared" si="3"/>
        <v>OK</v>
      </c>
      <c r="M73" s="136">
        <v>250000</v>
      </c>
      <c r="N73" s="137">
        <f t="shared" si="10"/>
        <v>250000</v>
      </c>
      <c r="O73" s="130" t="str">
        <f t="shared" si="4"/>
        <v>OK</v>
      </c>
      <c r="P73" s="136">
        <v>248325</v>
      </c>
      <c r="Q73" s="137">
        <f t="shared" si="11"/>
        <v>248325</v>
      </c>
      <c r="R73" s="130" t="str">
        <f t="shared" si="5"/>
        <v>OK</v>
      </c>
      <c r="S73" s="136">
        <v>248825</v>
      </c>
      <c r="T73" s="137">
        <f t="shared" si="12"/>
        <v>248825</v>
      </c>
      <c r="U73" s="130" t="str">
        <f t="shared" si="6"/>
        <v>OK</v>
      </c>
    </row>
    <row r="74" spans="1:21" ht="15" x14ac:dyDescent="0.25">
      <c r="A74" s="133">
        <v>11</v>
      </c>
      <c r="B74" s="160" t="s">
        <v>187</v>
      </c>
      <c r="C74" s="133"/>
      <c r="D74" s="135"/>
      <c r="E74" s="136"/>
      <c r="F74" s="137">
        <f t="shared" ref="F74:F87" si="13">ROUND(D74*E74,0)</f>
        <v>0</v>
      </c>
      <c r="G74" s="136"/>
      <c r="H74" s="137">
        <f t="shared" si="7"/>
        <v>0</v>
      </c>
      <c r="I74" s="130" t="str">
        <f t="shared" si="8"/>
        <v>OK</v>
      </c>
      <c r="J74" s="136"/>
      <c r="K74" s="137">
        <f t="shared" si="9"/>
        <v>0</v>
      </c>
      <c r="L74" s="130" t="str">
        <f t="shared" ref="L74:L87" si="14">+IF(J74&lt;=$E74,"OK","NO OK")</f>
        <v>OK</v>
      </c>
      <c r="M74" s="136"/>
      <c r="N74" s="137">
        <f t="shared" si="10"/>
        <v>0</v>
      </c>
      <c r="O74" s="130" t="str">
        <f t="shared" ref="O74:O87" si="15">+IF(M74&lt;=$E74,"OK","NO OK")</f>
        <v>OK</v>
      </c>
      <c r="P74" s="136"/>
      <c r="Q74" s="137">
        <f t="shared" si="11"/>
        <v>0</v>
      </c>
      <c r="R74" s="130" t="str">
        <f t="shared" ref="R74:R87" si="16">+IF(P74&lt;=$E74,"OK","NO OK")</f>
        <v>OK</v>
      </c>
      <c r="S74" s="136"/>
      <c r="T74" s="137">
        <f t="shared" si="12"/>
        <v>0</v>
      </c>
      <c r="U74" s="130" t="str">
        <f t="shared" ref="U74:U87" si="17">+IF(S74&lt;=$E74,"OK","NO OK")</f>
        <v>OK</v>
      </c>
    </row>
    <row r="75" spans="1:21" ht="15" x14ac:dyDescent="0.25">
      <c r="A75" s="133">
        <v>11.1</v>
      </c>
      <c r="B75" s="160" t="s">
        <v>242</v>
      </c>
      <c r="C75" s="133" t="s">
        <v>4</v>
      </c>
      <c r="D75" s="135">
        <v>32</v>
      </c>
      <c r="E75" s="136">
        <v>75000</v>
      </c>
      <c r="F75" s="137">
        <f t="shared" si="13"/>
        <v>2400000</v>
      </c>
      <c r="G75" s="136">
        <v>74175</v>
      </c>
      <c r="H75" s="137">
        <f t="shared" si="7"/>
        <v>2373600</v>
      </c>
      <c r="I75" s="130" t="str">
        <f t="shared" si="8"/>
        <v>OK</v>
      </c>
      <c r="J75" s="136">
        <v>74438</v>
      </c>
      <c r="K75" s="137">
        <f t="shared" si="9"/>
        <v>2382016</v>
      </c>
      <c r="L75" s="130" t="str">
        <f t="shared" si="14"/>
        <v>OK</v>
      </c>
      <c r="M75" s="136">
        <v>75000</v>
      </c>
      <c r="N75" s="137">
        <f t="shared" si="10"/>
        <v>2400000</v>
      </c>
      <c r="O75" s="130" t="str">
        <f t="shared" si="15"/>
        <v>OK</v>
      </c>
      <c r="P75" s="136">
        <v>74498</v>
      </c>
      <c r="Q75" s="137">
        <f t="shared" si="11"/>
        <v>2383936</v>
      </c>
      <c r="R75" s="130" t="str">
        <f t="shared" si="16"/>
        <v>OK</v>
      </c>
      <c r="S75" s="136">
        <v>74648</v>
      </c>
      <c r="T75" s="137">
        <f t="shared" si="12"/>
        <v>2388736</v>
      </c>
      <c r="U75" s="130" t="str">
        <f t="shared" si="17"/>
        <v>OK</v>
      </c>
    </row>
    <row r="76" spans="1:21" ht="15" x14ac:dyDescent="0.25">
      <c r="A76" s="133">
        <v>12</v>
      </c>
      <c r="B76" s="160" t="s">
        <v>188</v>
      </c>
      <c r="C76" s="133"/>
      <c r="D76" s="135"/>
      <c r="E76" s="136"/>
      <c r="F76" s="137">
        <f t="shared" si="13"/>
        <v>0</v>
      </c>
      <c r="G76" s="136"/>
      <c r="H76" s="137">
        <f t="shared" ref="H76:H87" si="18">ROUND($D76*G76,0)</f>
        <v>0</v>
      </c>
      <c r="I76" s="130" t="str">
        <f t="shared" ref="I76:I87" si="19">+IF(G76&lt;=$E76,"OK","NO OK")</f>
        <v>OK</v>
      </c>
      <c r="J76" s="136"/>
      <c r="K76" s="137">
        <f t="shared" ref="K76:K87" si="20">ROUND($D76*J76,0)</f>
        <v>0</v>
      </c>
      <c r="L76" s="130" t="str">
        <f t="shared" si="14"/>
        <v>OK</v>
      </c>
      <c r="M76" s="136"/>
      <c r="N76" s="137">
        <f t="shared" ref="N76:N87" si="21">ROUND($D76*M76,0)</f>
        <v>0</v>
      </c>
      <c r="O76" s="130" t="str">
        <f t="shared" si="15"/>
        <v>OK</v>
      </c>
      <c r="P76" s="136"/>
      <c r="Q76" s="137">
        <f t="shared" ref="Q76:Q87" si="22">ROUND($D76*P76,0)</f>
        <v>0</v>
      </c>
      <c r="R76" s="130" t="str">
        <f t="shared" si="16"/>
        <v>OK</v>
      </c>
      <c r="S76" s="136"/>
      <c r="T76" s="137">
        <f t="shared" ref="T76:T87" si="23">ROUND($D76*S76,0)</f>
        <v>0</v>
      </c>
      <c r="U76" s="130" t="str">
        <f t="shared" si="17"/>
        <v>OK</v>
      </c>
    </row>
    <row r="77" spans="1:21" ht="33.75" x14ac:dyDescent="0.25">
      <c r="A77" s="133">
        <v>12.1</v>
      </c>
      <c r="B77" s="160" t="s">
        <v>243</v>
      </c>
      <c r="C77" s="133" t="s">
        <v>169</v>
      </c>
      <c r="D77" s="135">
        <v>92</v>
      </c>
      <c r="E77" s="136">
        <v>92600</v>
      </c>
      <c r="F77" s="137">
        <f t="shared" si="13"/>
        <v>8519200</v>
      </c>
      <c r="G77" s="136">
        <v>91581</v>
      </c>
      <c r="H77" s="137">
        <f t="shared" si="18"/>
        <v>8425452</v>
      </c>
      <c r="I77" s="130" t="str">
        <f t="shared" si="19"/>
        <v>OK</v>
      </c>
      <c r="J77" s="136">
        <v>91906</v>
      </c>
      <c r="K77" s="137">
        <f t="shared" si="20"/>
        <v>8455352</v>
      </c>
      <c r="L77" s="130" t="str">
        <f t="shared" si="14"/>
        <v>OK</v>
      </c>
      <c r="M77" s="136">
        <v>92000</v>
      </c>
      <c r="N77" s="137">
        <f t="shared" si="21"/>
        <v>8464000</v>
      </c>
      <c r="O77" s="130" t="str">
        <f t="shared" si="15"/>
        <v>OK</v>
      </c>
      <c r="P77" s="136">
        <v>91980</v>
      </c>
      <c r="Q77" s="137">
        <f t="shared" si="22"/>
        <v>8462160</v>
      </c>
      <c r="R77" s="130" t="str">
        <f t="shared" si="16"/>
        <v>OK</v>
      </c>
      <c r="S77" s="136">
        <v>92165</v>
      </c>
      <c r="T77" s="137">
        <f t="shared" si="23"/>
        <v>8479180</v>
      </c>
      <c r="U77" s="130" t="str">
        <f t="shared" si="17"/>
        <v>OK</v>
      </c>
    </row>
    <row r="78" spans="1:21" ht="15" x14ac:dyDescent="0.25">
      <c r="A78" s="133">
        <v>13</v>
      </c>
      <c r="B78" s="160" t="s">
        <v>189</v>
      </c>
      <c r="C78" s="133"/>
      <c r="D78" s="135"/>
      <c r="E78" s="136"/>
      <c r="F78" s="137">
        <f t="shared" si="13"/>
        <v>0</v>
      </c>
      <c r="G78" s="136"/>
      <c r="H78" s="137">
        <f t="shared" si="18"/>
        <v>0</v>
      </c>
      <c r="I78" s="130" t="str">
        <f t="shared" si="19"/>
        <v>OK</v>
      </c>
      <c r="J78" s="136"/>
      <c r="K78" s="137">
        <f t="shared" si="20"/>
        <v>0</v>
      </c>
      <c r="L78" s="130" t="str">
        <f t="shared" si="14"/>
        <v>OK</v>
      </c>
      <c r="M78" s="136"/>
      <c r="N78" s="137">
        <f t="shared" si="21"/>
        <v>0</v>
      </c>
      <c r="O78" s="130" t="str">
        <f t="shared" si="15"/>
        <v>OK</v>
      </c>
      <c r="P78" s="136"/>
      <c r="Q78" s="137">
        <f t="shared" si="22"/>
        <v>0</v>
      </c>
      <c r="R78" s="130" t="str">
        <f t="shared" si="16"/>
        <v>OK</v>
      </c>
      <c r="S78" s="136"/>
      <c r="T78" s="137">
        <f t="shared" si="23"/>
        <v>0</v>
      </c>
      <c r="U78" s="130" t="str">
        <f t="shared" si="17"/>
        <v>OK</v>
      </c>
    </row>
    <row r="79" spans="1:21" ht="15" x14ac:dyDescent="0.25">
      <c r="A79" s="133">
        <v>13.1</v>
      </c>
      <c r="B79" s="160" t="s">
        <v>244</v>
      </c>
      <c r="C79" s="133" t="s">
        <v>56</v>
      </c>
      <c r="D79" s="135">
        <v>82</v>
      </c>
      <c r="E79" s="136">
        <v>2800</v>
      </c>
      <c r="F79" s="137">
        <f t="shared" si="13"/>
        <v>229600</v>
      </c>
      <c r="G79" s="136">
        <v>2769</v>
      </c>
      <c r="H79" s="137">
        <f t="shared" si="18"/>
        <v>227058</v>
      </c>
      <c r="I79" s="130" t="str">
        <f t="shared" si="19"/>
        <v>OK</v>
      </c>
      <c r="J79" s="136">
        <v>2779</v>
      </c>
      <c r="K79" s="137">
        <f t="shared" si="20"/>
        <v>227878</v>
      </c>
      <c r="L79" s="130" t="str">
        <f t="shared" si="14"/>
        <v>OK</v>
      </c>
      <c r="M79" s="136">
        <v>2800</v>
      </c>
      <c r="N79" s="137">
        <f t="shared" si="21"/>
        <v>229600</v>
      </c>
      <c r="O79" s="130" t="str">
        <f t="shared" si="15"/>
        <v>OK</v>
      </c>
      <c r="P79" s="136">
        <v>2781</v>
      </c>
      <c r="Q79" s="137">
        <f t="shared" si="22"/>
        <v>228042</v>
      </c>
      <c r="R79" s="130" t="str">
        <f t="shared" si="16"/>
        <v>OK</v>
      </c>
      <c r="S79" s="136">
        <v>2787</v>
      </c>
      <c r="T79" s="137">
        <f t="shared" si="23"/>
        <v>228534</v>
      </c>
      <c r="U79" s="130" t="str">
        <f t="shared" si="17"/>
        <v>OK</v>
      </c>
    </row>
    <row r="80" spans="1:21" ht="15" x14ac:dyDescent="0.25">
      <c r="A80" s="133">
        <v>14</v>
      </c>
      <c r="B80" s="160" t="s">
        <v>245</v>
      </c>
      <c r="C80" s="133"/>
      <c r="D80" s="135"/>
      <c r="E80" s="136"/>
      <c r="F80" s="137">
        <f t="shared" si="13"/>
        <v>0</v>
      </c>
      <c r="G80" s="136"/>
      <c r="H80" s="137">
        <f t="shared" si="18"/>
        <v>0</v>
      </c>
      <c r="I80" s="130" t="str">
        <f t="shared" si="19"/>
        <v>OK</v>
      </c>
      <c r="J80" s="136"/>
      <c r="K80" s="137">
        <f t="shared" si="20"/>
        <v>0</v>
      </c>
      <c r="L80" s="130" t="str">
        <f t="shared" si="14"/>
        <v>OK</v>
      </c>
      <c r="M80" s="136"/>
      <c r="N80" s="137">
        <f t="shared" si="21"/>
        <v>0</v>
      </c>
      <c r="O80" s="130" t="str">
        <f t="shared" si="15"/>
        <v>OK</v>
      </c>
      <c r="P80" s="136"/>
      <c r="Q80" s="137">
        <f t="shared" si="22"/>
        <v>0</v>
      </c>
      <c r="R80" s="130" t="str">
        <f t="shared" si="16"/>
        <v>OK</v>
      </c>
      <c r="S80" s="136"/>
      <c r="T80" s="137">
        <f t="shared" si="23"/>
        <v>0</v>
      </c>
      <c r="U80" s="130" t="str">
        <f t="shared" si="17"/>
        <v>OK</v>
      </c>
    </row>
    <row r="81" spans="1:22" ht="15" x14ac:dyDescent="0.25">
      <c r="A81" s="133">
        <v>14.1</v>
      </c>
      <c r="B81" s="160" t="s">
        <v>246</v>
      </c>
      <c r="C81" s="133" t="s">
        <v>4</v>
      </c>
      <c r="D81" s="135">
        <v>1</v>
      </c>
      <c r="E81" s="136">
        <v>7830200</v>
      </c>
      <c r="F81" s="137">
        <f t="shared" si="13"/>
        <v>7830200</v>
      </c>
      <c r="G81" s="136">
        <v>7744068</v>
      </c>
      <c r="H81" s="137">
        <f t="shared" si="18"/>
        <v>7744068</v>
      </c>
      <c r="I81" s="130" t="str">
        <f t="shared" si="19"/>
        <v>OK</v>
      </c>
      <c r="J81" s="136">
        <v>7771474</v>
      </c>
      <c r="K81" s="137">
        <f t="shared" si="20"/>
        <v>7771474</v>
      </c>
      <c r="L81" s="130" t="str">
        <f t="shared" si="14"/>
        <v>OK</v>
      </c>
      <c r="M81" s="136">
        <v>7830200</v>
      </c>
      <c r="N81" s="137">
        <f t="shared" si="21"/>
        <v>7830200</v>
      </c>
      <c r="O81" s="130" t="str">
        <f t="shared" si="15"/>
        <v>OK</v>
      </c>
      <c r="P81" s="136">
        <v>7777738</v>
      </c>
      <c r="Q81" s="137">
        <f t="shared" si="22"/>
        <v>7777738</v>
      </c>
      <c r="R81" s="130" t="str">
        <f t="shared" si="16"/>
        <v>OK</v>
      </c>
      <c r="S81" s="136">
        <v>7793398</v>
      </c>
      <c r="T81" s="137">
        <f t="shared" si="23"/>
        <v>7793398</v>
      </c>
      <c r="U81" s="130" t="str">
        <f t="shared" si="17"/>
        <v>OK</v>
      </c>
    </row>
    <row r="82" spans="1:22" ht="15" x14ac:dyDescent="0.25">
      <c r="A82" s="133">
        <v>14.2</v>
      </c>
      <c r="B82" s="160" t="s">
        <v>190</v>
      </c>
      <c r="C82" s="133" t="s">
        <v>169</v>
      </c>
      <c r="D82" s="135">
        <v>15</v>
      </c>
      <c r="E82" s="136">
        <v>17850</v>
      </c>
      <c r="F82" s="137">
        <f t="shared" si="13"/>
        <v>267750</v>
      </c>
      <c r="G82" s="136">
        <v>17654</v>
      </c>
      <c r="H82" s="137">
        <f t="shared" si="18"/>
        <v>264810</v>
      </c>
      <c r="I82" s="130" t="str">
        <f t="shared" si="19"/>
        <v>OK</v>
      </c>
      <c r="J82" s="136">
        <v>17716</v>
      </c>
      <c r="K82" s="137">
        <f t="shared" si="20"/>
        <v>265740</v>
      </c>
      <c r="L82" s="130" t="str">
        <f t="shared" si="14"/>
        <v>OK</v>
      </c>
      <c r="M82" s="136">
        <v>17850</v>
      </c>
      <c r="N82" s="137">
        <f t="shared" si="21"/>
        <v>267750</v>
      </c>
      <c r="O82" s="130" t="str">
        <f t="shared" si="15"/>
        <v>OK</v>
      </c>
      <c r="P82" s="136">
        <v>17730</v>
      </c>
      <c r="Q82" s="137">
        <f t="shared" si="22"/>
        <v>265950</v>
      </c>
      <c r="R82" s="130" t="str">
        <f t="shared" si="16"/>
        <v>OK</v>
      </c>
      <c r="S82" s="136">
        <v>17766</v>
      </c>
      <c r="T82" s="137">
        <f t="shared" si="23"/>
        <v>266490</v>
      </c>
      <c r="U82" s="130" t="str">
        <f t="shared" si="17"/>
        <v>OK</v>
      </c>
    </row>
    <row r="83" spans="1:22" ht="15" x14ac:dyDescent="0.25">
      <c r="A83" s="133">
        <v>14.3</v>
      </c>
      <c r="B83" s="160" t="s">
        <v>191</v>
      </c>
      <c r="C83" s="133" t="s">
        <v>169</v>
      </c>
      <c r="D83" s="135">
        <v>15</v>
      </c>
      <c r="E83" s="136">
        <v>8925</v>
      </c>
      <c r="F83" s="137">
        <f t="shared" si="13"/>
        <v>133875</v>
      </c>
      <c r="G83" s="136">
        <v>8827</v>
      </c>
      <c r="H83" s="137">
        <f t="shared" si="18"/>
        <v>132405</v>
      </c>
      <c r="I83" s="130" t="str">
        <f t="shared" si="19"/>
        <v>OK</v>
      </c>
      <c r="J83" s="136">
        <v>8858</v>
      </c>
      <c r="K83" s="137">
        <f t="shared" si="20"/>
        <v>132870</v>
      </c>
      <c r="L83" s="130" t="str">
        <f t="shared" si="14"/>
        <v>OK</v>
      </c>
      <c r="M83" s="136">
        <v>8925</v>
      </c>
      <c r="N83" s="137">
        <f t="shared" si="21"/>
        <v>133875</v>
      </c>
      <c r="O83" s="130" t="str">
        <f t="shared" si="15"/>
        <v>OK</v>
      </c>
      <c r="P83" s="136">
        <v>8865</v>
      </c>
      <c r="Q83" s="137">
        <f t="shared" si="22"/>
        <v>132975</v>
      </c>
      <c r="R83" s="130" t="str">
        <f t="shared" si="16"/>
        <v>OK</v>
      </c>
      <c r="S83" s="136">
        <v>8883</v>
      </c>
      <c r="T83" s="137">
        <f t="shared" si="23"/>
        <v>133245</v>
      </c>
      <c r="U83" s="130" t="str">
        <f t="shared" si="17"/>
        <v>OK</v>
      </c>
    </row>
    <row r="84" spans="1:22" ht="15" x14ac:dyDescent="0.25">
      <c r="A84" s="133">
        <v>14.4</v>
      </c>
      <c r="B84" s="160" t="s">
        <v>247</v>
      </c>
      <c r="C84" s="133" t="s">
        <v>169</v>
      </c>
      <c r="D84" s="135">
        <v>15</v>
      </c>
      <c r="E84" s="136">
        <v>8092</v>
      </c>
      <c r="F84" s="137">
        <f t="shared" si="13"/>
        <v>121380</v>
      </c>
      <c r="G84" s="136">
        <v>8003</v>
      </c>
      <c r="H84" s="137">
        <f t="shared" si="18"/>
        <v>120045</v>
      </c>
      <c r="I84" s="130" t="str">
        <f t="shared" si="19"/>
        <v>OK</v>
      </c>
      <c r="J84" s="136">
        <v>8031</v>
      </c>
      <c r="K84" s="137">
        <f t="shared" si="20"/>
        <v>120465</v>
      </c>
      <c r="L84" s="130" t="str">
        <f t="shared" si="14"/>
        <v>OK</v>
      </c>
      <c r="M84" s="136">
        <v>8092</v>
      </c>
      <c r="N84" s="137">
        <f t="shared" si="21"/>
        <v>121380</v>
      </c>
      <c r="O84" s="130" t="str">
        <f t="shared" si="15"/>
        <v>OK</v>
      </c>
      <c r="P84" s="136">
        <v>8038</v>
      </c>
      <c r="Q84" s="137">
        <f t="shared" si="22"/>
        <v>120570</v>
      </c>
      <c r="R84" s="130" t="str">
        <f t="shared" si="16"/>
        <v>OK</v>
      </c>
      <c r="S84" s="136">
        <v>8054</v>
      </c>
      <c r="T84" s="137">
        <f t="shared" si="23"/>
        <v>120810</v>
      </c>
      <c r="U84" s="130" t="str">
        <f t="shared" si="17"/>
        <v>OK</v>
      </c>
    </row>
    <row r="85" spans="1:22" ht="15" x14ac:dyDescent="0.25">
      <c r="A85" s="133">
        <v>14.5</v>
      </c>
      <c r="B85" s="160" t="s">
        <v>192</v>
      </c>
      <c r="C85" s="133" t="s">
        <v>4</v>
      </c>
      <c r="D85" s="135">
        <v>1</v>
      </c>
      <c r="E85" s="136">
        <v>65450</v>
      </c>
      <c r="F85" s="137">
        <f t="shared" si="13"/>
        <v>65450</v>
      </c>
      <c r="G85" s="136">
        <v>64730</v>
      </c>
      <c r="H85" s="137">
        <f t="shared" si="18"/>
        <v>64730</v>
      </c>
      <c r="I85" s="130" t="str">
        <f t="shared" si="19"/>
        <v>OK</v>
      </c>
      <c r="J85" s="136">
        <v>64959</v>
      </c>
      <c r="K85" s="137">
        <f t="shared" si="20"/>
        <v>64959</v>
      </c>
      <c r="L85" s="130" t="str">
        <f t="shared" si="14"/>
        <v>OK</v>
      </c>
      <c r="M85" s="136">
        <v>65450</v>
      </c>
      <c r="N85" s="137">
        <f t="shared" si="21"/>
        <v>65450</v>
      </c>
      <c r="O85" s="130" t="str">
        <f t="shared" si="15"/>
        <v>OK</v>
      </c>
      <c r="P85" s="136">
        <v>65011</v>
      </c>
      <c r="Q85" s="137">
        <f t="shared" si="22"/>
        <v>65011</v>
      </c>
      <c r="R85" s="130" t="str">
        <f t="shared" si="16"/>
        <v>OK</v>
      </c>
      <c r="S85" s="136">
        <v>65142</v>
      </c>
      <c r="T85" s="137">
        <f t="shared" si="23"/>
        <v>65142</v>
      </c>
      <c r="U85" s="130" t="str">
        <f t="shared" si="17"/>
        <v>OK</v>
      </c>
    </row>
    <row r="86" spans="1:22" ht="15" x14ac:dyDescent="0.25">
      <c r="A86" s="133">
        <v>14.6</v>
      </c>
      <c r="B86" s="160" t="s">
        <v>193</v>
      </c>
      <c r="C86" s="133" t="s">
        <v>4</v>
      </c>
      <c r="D86" s="135">
        <v>1</v>
      </c>
      <c r="E86" s="136">
        <v>83300</v>
      </c>
      <c r="F86" s="137">
        <f t="shared" si="13"/>
        <v>83300</v>
      </c>
      <c r="G86" s="136">
        <v>82384</v>
      </c>
      <c r="H86" s="137">
        <f t="shared" si="18"/>
        <v>82384</v>
      </c>
      <c r="I86" s="130" t="str">
        <f t="shared" si="19"/>
        <v>OK</v>
      </c>
      <c r="J86" s="136">
        <v>82675</v>
      </c>
      <c r="K86" s="137">
        <f t="shared" si="20"/>
        <v>82675</v>
      </c>
      <c r="L86" s="130" t="str">
        <f t="shared" si="14"/>
        <v>OK</v>
      </c>
      <c r="M86" s="136">
        <v>83300</v>
      </c>
      <c r="N86" s="137">
        <f t="shared" si="21"/>
        <v>83300</v>
      </c>
      <c r="O86" s="130" t="str">
        <f t="shared" si="15"/>
        <v>OK</v>
      </c>
      <c r="P86" s="136">
        <v>82742</v>
      </c>
      <c r="Q86" s="137">
        <f t="shared" si="22"/>
        <v>82742</v>
      </c>
      <c r="R86" s="130" t="str">
        <f t="shared" si="16"/>
        <v>OK</v>
      </c>
      <c r="S86" s="136">
        <v>82908</v>
      </c>
      <c r="T86" s="137">
        <f t="shared" si="23"/>
        <v>82908</v>
      </c>
      <c r="U86" s="130" t="str">
        <f t="shared" si="17"/>
        <v>OK</v>
      </c>
    </row>
    <row r="87" spans="1:22" ht="22.5" x14ac:dyDescent="0.25">
      <c r="A87" s="133">
        <v>14.7</v>
      </c>
      <c r="B87" s="160" t="s">
        <v>248</v>
      </c>
      <c r="C87" s="133" t="s">
        <v>19</v>
      </c>
      <c r="D87" s="135">
        <v>1</v>
      </c>
      <c r="E87" s="136">
        <v>400000</v>
      </c>
      <c r="F87" s="137">
        <f t="shared" si="13"/>
        <v>400000</v>
      </c>
      <c r="G87" s="136">
        <v>395600</v>
      </c>
      <c r="H87" s="137">
        <f t="shared" si="18"/>
        <v>395600</v>
      </c>
      <c r="I87" s="130" t="str">
        <f t="shared" si="19"/>
        <v>OK</v>
      </c>
      <c r="J87" s="136">
        <v>397000</v>
      </c>
      <c r="K87" s="137">
        <f t="shared" si="20"/>
        <v>397000</v>
      </c>
      <c r="L87" s="130" t="str">
        <f t="shared" si="14"/>
        <v>OK</v>
      </c>
      <c r="M87" s="136">
        <v>400000</v>
      </c>
      <c r="N87" s="137">
        <f t="shared" si="21"/>
        <v>400000</v>
      </c>
      <c r="O87" s="130" t="str">
        <f t="shared" si="15"/>
        <v>OK</v>
      </c>
      <c r="P87" s="136">
        <v>397320</v>
      </c>
      <c r="Q87" s="137">
        <f t="shared" si="22"/>
        <v>397320</v>
      </c>
      <c r="R87" s="130" t="str">
        <f t="shared" si="16"/>
        <v>OK</v>
      </c>
      <c r="S87" s="136">
        <v>398120</v>
      </c>
      <c r="T87" s="137">
        <f t="shared" si="23"/>
        <v>398120</v>
      </c>
      <c r="U87" s="130" t="str">
        <f t="shared" si="17"/>
        <v>OK</v>
      </c>
    </row>
    <row r="88" spans="1:22" ht="15" x14ac:dyDescent="0.25">
      <c r="A88" s="133"/>
      <c r="B88" s="134"/>
      <c r="C88" s="133"/>
      <c r="D88" s="135"/>
      <c r="E88" s="136"/>
      <c r="F88" s="137"/>
      <c r="G88" s="136"/>
      <c r="H88" s="137"/>
      <c r="I88" s="130"/>
      <c r="J88" s="136"/>
      <c r="K88" s="137"/>
      <c r="L88" s="130"/>
      <c r="M88" s="136"/>
      <c r="N88" s="137"/>
      <c r="O88" s="130"/>
      <c r="P88" s="136"/>
      <c r="Q88" s="137"/>
      <c r="R88" s="130"/>
      <c r="S88" s="136"/>
      <c r="T88" s="137"/>
      <c r="U88" s="130"/>
    </row>
    <row r="89" spans="1:22" x14ac:dyDescent="0.25">
      <c r="A89" s="133"/>
      <c r="B89" s="152" t="s">
        <v>36</v>
      </c>
      <c r="C89" s="133"/>
      <c r="D89" s="133"/>
      <c r="E89" s="137"/>
      <c r="F89" s="153">
        <f>SUM(F9:F88)</f>
        <v>133578770</v>
      </c>
      <c r="G89" s="137"/>
      <c r="H89" s="153">
        <f>SUM(H9:H88)</f>
        <v>132111065</v>
      </c>
      <c r="I89" s="133"/>
      <c r="J89" s="137"/>
      <c r="K89" s="153">
        <f>SUM(K9:K88)</f>
        <v>132577512</v>
      </c>
      <c r="L89" s="133"/>
      <c r="M89" s="137"/>
      <c r="N89" s="153">
        <f>SUM(N9:N88)</f>
        <v>132720150</v>
      </c>
      <c r="O89" s="133"/>
      <c r="P89" s="137"/>
      <c r="Q89" s="153">
        <f>SUM(Q9:Q88)</f>
        <v>132684760</v>
      </c>
      <c r="R89" s="133"/>
      <c r="S89" s="137"/>
      <c r="T89" s="153">
        <f>SUM(T9:T88)</f>
        <v>132951888</v>
      </c>
      <c r="U89" s="133"/>
      <c r="V89" s="7"/>
    </row>
    <row r="90" spans="1:22" x14ac:dyDescent="0.25">
      <c r="A90" s="133"/>
      <c r="B90" s="161" t="s">
        <v>77</v>
      </c>
      <c r="C90" s="162">
        <v>0.17</v>
      </c>
      <c r="D90" s="133"/>
      <c r="E90" s="137"/>
      <c r="F90" s="137">
        <f>ROUND(F$89*$C90,0)</f>
        <v>22708391</v>
      </c>
      <c r="G90" s="163">
        <v>0.17</v>
      </c>
      <c r="H90" s="137">
        <f>ROUND(H$89*G90,0)</f>
        <v>22458881</v>
      </c>
      <c r="I90" s="133"/>
      <c r="J90" s="163">
        <v>0.17</v>
      </c>
      <c r="K90" s="137">
        <f>ROUND(K$89*J90,0)</f>
        <v>22538177</v>
      </c>
      <c r="L90" s="133"/>
      <c r="M90" s="163">
        <v>0.17</v>
      </c>
      <c r="N90" s="137">
        <f>ROUND(N$89*M90,0)</f>
        <v>22562426</v>
      </c>
      <c r="O90" s="133"/>
      <c r="P90" s="163">
        <v>0.17</v>
      </c>
      <c r="Q90" s="137">
        <f>ROUND(Q$89*P90,0)</f>
        <v>22556409</v>
      </c>
      <c r="R90" s="133"/>
      <c r="S90" s="163">
        <v>0.17</v>
      </c>
      <c r="T90" s="137">
        <f>ROUND(T$89*S90,0)</f>
        <v>22601821</v>
      </c>
      <c r="U90" s="133"/>
      <c r="V90" s="7"/>
    </row>
    <row r="91" spans="1:22" x14ac:dyDescent="0.25">
      <c r="A91" s="133"/>
      <c r="B91" s="161" t="s">
        <v>37</v>
      </c>
      <c r="C91" s="162">
        <v>0.05</v>
      </c>
      <c r="D91" s="133"/>
      <c r="E91" s="137"/>
      <c r="F91" s="137">
        <f t="shared" ref="F91:F92" si="24">ROUND(F$89*$C91,0)</f>
        <v>6678939</v>
      </c>
      <c r="G91" s="163">
        <v>0.05</v>
      </c>
      <c r="H91" s="137">
        <f>ROUND(H$89*G91,0)</f>
        <v>6605553</v>
      </c>
      <c r="I91" s="133"/>
      <c r="J91" s="163">
        <v>0.05</v>
      </c>
      <c r="K91" s="137">
        <f>ROUND(K$89*J91,0)</f>
        <v>6628876</v>
      </c>
      <c r="L91" s="133"/>
      <c r="M91" s="163">
        <v>0.05</v>
      </c>
      <c r="N91" s="137">
        <f>ROUND(N$89*M91,0)</f>
        <v>6636008</v>
      </c>
      <c r="O91" s="133"/>
      <c r="P91" s="163">
        <v>0.05</v>
      </c>
      <c r="Q91" s="137">
        <f>ROUND(Q$89*P91,0)</f>
        <v>6634238</v>
      </c>
      <c r="R91" s="133"/>
      <c r="S91" s="163">
        <v>0.05</v>
      </c>
      <c r="T91" s="137">
        <f>ROUND(T$89*S91,0)</f>
        <v>6647594</v>
      </c>
      <c r="U91" s="133"/>
      <c r="V91" s="7"/>
    </row>
    <row r="92" spans="1:22" x14ac:dyDescent="0.25">
      <c r="A92" s="133"/>
      <c r="B92" s="161" t="s">
        <v>78</v>
      </c>
      <c r="C92" s="162">
        <v>0.03</v>
      </c>
      <c r="D92" s="133"/>
      <c r="E92" s="137"/>
      <c r="F92" s="137">
        <f t="shared" si="24"/>
        <v>4007363</v>
      </c>
      <c r="G92" s="163">
        <v>0.03</v>
      </c>
      <c r="H92" s="137">
        <f>ROUND(H$89*G92,0)</f>
        <v>3963332</v>
      </c>
      <c r="I92" s="133"/>
      <c r="J92" s="163">
        <v>0.03</v>
      </c>
      <c r="K92" s="137">
        <f>ROUND(K$89*J92,0)</f>
        <v>3977325</v>
      </c>
      <c r="L92" s="133"/>
      <c r="M92" s="163">
        <v>0.03</v>
      </c>
      <c r="N92" s="137">
        <f>ROUND(N$89*M92,0)</f>
        <v>3981605</v>
      </c>
      <c r="O92" s="133"/>
      <c r="P92" s="163">
        <v>0.03</v>
      </c>
      <c r="Q92" s="137">
        <f>ROUND(Q$89*P92,0)</f>
        <v>3980543</v>
      </c>
      <c r="R92" s="133"/>
      <c r="S92" s="163">
        <v>0.03</v>
      </c>
      <c r="T92" s="137">
        <f>ROUND(T$89*S92,0)</f>
        <v>3988557</v>
      </c>
      <c r="U92" s="133"/>
      <c r="V92" s="7"/>
    </row>
    <row r="93" spans="1:22" x14ac:dyDescent="0.25">
      <c r="A93" s="133"/>
      <c r="B93" s="164" t="s">
        <v>38</v>
      </c>
      <c r="C93" s="165">
        <f>SUM(C90:C92)</f>
        <v>0.25</v>
      </c>
      <c r="D93" s="133"/>
      <c r="E93" s="137"/>
      <c r="F93" s="153">
        <f>SUM(F90:F92)</f>
        <v>33394693</v>
      </c>
      <c r="G93" s="163">
        <f>SUM(G90:G92)</f>
        <v>0.25</v>
      </c>
      <c r="H93" s="153">
        <f>SUM(H90:H92)</f>
        <v>33027766</v>
      </c>
      <c r="I93" s="133" t="str">
        <f>+IF(G93&lt;=$C$93,"OK","NO OK")</f>
        <v>OK</v>
      </c>
      <c r="J93" s="163">
        <f>SUM(J90:J92)</f>
        <v>0.25</v>
      </c>
      <c r="K93" s="153">
        <f>SUM(K90:K92)</f>
        <v>33144378</v>
      </c>
      <c r="L93" s="133" t="str">
        <f>+IF(J93&lt;=$C$93,"OK","NO OK")</f>
        <v>OK</v>
      </c>
      <c r="M93" s="163">
        <f>SUM(M90:M92)</f>
        <v>0.25</v>
      </c>
      <c r="N93" s="153">
        <f>SUM(N90:N92)</f>
        <v>33180039</v>
      </c>
      <c r="O93" s="133" t="str">
        <f>+IF(M93&lt;=$C$93,"OK","NO OK")</f>
        <v>OK</v>
      </c>
      <c r="P93" s="163">
        <f>SUM(P90:P92)</f>
        <v>0.25</v>
      </c>
      <c r="Q93" s="153">
        <f>SUM(Q90:Q92)</f>
        <v>33171190</v>
      </c>
      <c r="R93" s="133" t="str">
        <f>+IF(P93&lt;=$C$93,"OK","NO OK")</f>
        <v>OK</v>
      </c>
      <c r="S93" s="163">
        <f>SUM(S90:S92)</f>
        <v>0.25</v>
      </c>
      <c r="T93" s="153">
        <f>SUM(T90:T92)</f>
        <v>33237972</v>
      </c>
      <c r="U93" s="133" t="str">
        <f>+IF(S93&lt;=$C$93,"OK","NO OK")</f>
        <v>OK</v>
      </c>
      <c r="V93" s="7"/>
    </row>
    <row r="94" spans="1:22" x14ac:dyDescent="0.25">
      <c r="A94" s="133"/>
      <c r="B94" s="166" t="s">
        <v>39</v>
      </c>
      <c r="C94" s="167">
        <v>0.19</v>
      </c>
      <c r="D94" s="133"/>
      <c r="E94" s="137"/>
      <c r="F94" s="137">
        <f>ROUND(F91*C94,0)</f>
        <v>1268998</v>
      </c>
      <c r="G94" s="163">
        <v>0.19</v>
      </c>
      <c r="H94" s="137">
        <f>ROUND(H91*G94,0)</f>
        <v>1255055</v>
      </c>
      <c r="I94" s="133"/>
      <c r="J94" s="163">
        <v>0.19</v>
      </c>
      <c r="K94" s="137">
        <f>ROUND(K91*J94,0)</f>
        <v>1259486</v>
      </c>
      <c r="L94" s="133"/>
      <c r="M94" s="163">
        <v>0.19</v>
      </c>
      <c r="N94" s="137">
        <f>ROUND(N91*M94,0)</f>
        <v>1260842</v>
      </c>
      <c r="O94" s="133"/>
      <c r="P94" s="163">
        <v>0.19</v>
      </c>
      <c r="Q94" s="137">
        <f>ROUND(Q91*P94,0)</f>
        <v>1260505</v>
      </c>
      <c r="R94" s="133"/>
      <c r="S94" s="163">
        <v>0.19</v>
      </c>
      <c r="T94" s="137">
        <f>ROUND(T91*S94,0)</f>
        <v>1263043</v>
      </c>
      <c r="U94" s="133"/>
      <c r="V94" s="7"/>
    </row>
    <row r="95" spans="1:22" x14ac:dyDescent="0.25">
      <c r="A95" s="133"/>
      <c r="B95" s="168" t="s">
        <v>249</v>
      </c>
      <c r="C95" s="133"/>
      <c r="D95" s="39"/>
      <c r="E95" s="137"/>
      <c r="F95" s="153">
        <f>F89+F93+F94</f>
        <v>168242461</v>
      </c>
      <c r="G95" s="169"/>
      <c r="I95" s="133"/>
      <c r="J95" s="169"/>
      <c r="L95" s="133"/>
      <c r="M95" s="169"/>
      <c r="O95" s="133"/>
      <c r="P95" s="169"/>
      <c r="R95" s="133"/>
      <c r="S95" s="169"/>
      <c r="U95" s="133"/>
      <c r="V95" s="7"/>
    </row>
    <row r="96" spans="1:22" x14ac:dyDescent="0.25">
      <c r="A96" s="133"/>
      <c r="B96" s="133"/>
      <c r="C96" s="133"/>
      <c r="D96" s="133"/>
      <c r="E96" s="133"/>
      <c r="F96" s="133"/>
      <c r="G96" s="133"/>
      <c r="H96" s="133"/>
      <c r="I96" s="133"/>
      <c r="J96" s="133"/>
      <c r="K96" s="133"/>
      <c r="L96" s="133"/>
      <c r="M96" s="133"/>
      <c r="N96" s="133"/>
      <c r="O96" s="133"/>
      <c r="P96" s="133"/>
      <c r="Q96" s="133"/>
      <c r="R96" s="133"/>
      <c r="S96" s="133"/>
      <c r="T96" s="133"/>
      <c r="U96" s="133"/>
      <c r="V96" s="7"/>
    </row>
    <row r="97" spans="1:22" ht="15" x14ac:dyDescent="0.25">
      <c r="A97" s="133"/>
      <c r="B97" s="170" t="s">
        <v>138</v>
      </c>
      <c r="C97" s="133"/>
      <c r="D97" s="133"/>
      <c r="E97" s="133"/>
      <c r="F97" s="133"/>
      <c r="G97" s="133"/>
      <c r="H97" s="131">
        <f>H89+H93+H94</f>
        <v>166393886</v>
      </c>
      <c r="I97" s="130" t="str">
        <f>+IF(H97&lt;=$F95,"OK","NO OK")</f>
        <v>OK</v>
      </c>
      <c r="J97" s="133"/>
      <c r="K97" s="131">
        <f>K89+K93+K94</f>
        <v>166981376</v>
      </c>
      <c r="L97" s="130" t="str">
        <f>+IF(K97&lt;=$F95,"OK","NO OK")</f>
        <v>OK</v>
      </c>
      <c r="M97" s="133"/>
      <c r="N97" s="131">
        <f>N89+N93+N94</f>
        <v>167161031</v>
      </c>
      <c r="O97" s="130" t="str">
        <f>+IF(N97&lt;=$F95,"OK","NO OK")</f>
        <v>OK</v>
      </c>
      <c r="P97" s="133"/>
      <c r="Q97" s="131">
        <f>Q89+Q93+Q94</f>
        <v>167116455</v>
      </c>
      <c r="R97" s="130" t="str">
        <f>+IF(Q97&lt;=$F95,"OK","NO OK")</f>
        <v>OK</v>
      </c>
      <c r="S97" s="133"/>
      <c r="T97" s="131">
        <f>T89+T93+T94</f>
        <v>167452903</v>
      </c>
      <c r="U97" s="130" t="str">
        <f>+IF(T97&lt;=$F95,"OK","NO OK")</f>
        <v>OK</v>
      </c>
      <c r="V97" s="7"/>
    </row>
    <row r="98" spans="1:22" ht="15" x14ac:dyDescent="0.25">
      <c r="A98" s="133"/>
      <c r="B98" s="170" t="s">
        <v>139</v>
      </c>
      <c r="C98" s="133"/>
      <c r="D98" s="133"/>
      <c r="E98" s="133"/>
      <c r="F98" s="133"/>
      <c r="G98" s="133"/>
      <c r="H98" s="171">
        <f>+ROUND(H97/$F95,4)</f>
        <v>0.98899999999999999</v>
      </c>
      <c r="I98" s="130" t="str">
        <f>+IF(H98&gt;=95%,"OK","NO OK")</f>
        <v>OK</v>
      </c>
      <c r="J98" s="133"/>
      <c r="K98" s="171">
        <f>+ROUND(K97/$F95,4)</f>
        <v>0.99250000000000005</v>
      </c>
      <c r="L98" s="130" t="str">
        <f>+IF(K98&gt;=95%,"OK","NO OK")</f>
        <v>OK</v>
      </c>
      <c r="M98" s="133"/>
      <c r="N98" s="171">
        <f>+ROUND(N97/$F95,4)</f>
        <v>0.99360000000000004</v>
      </c>
      <c r="O98" s="130" t="str">
        <f>+IF(N98&gt;=95%,"OK","NO OK")</f>
        <v>OK</v>
      </c>
      <c r="P98" s="133"/>
      <c r="Q98" s="171">
        <f>+ROUND(Q97/$F95,4)</f>
        <v>0.99329999999999996</v>
      </c>
      <c r="R98" s="130" t="str">
        <f>+IF(Q98&gt;=95%,"OK","NO OK")</f>
        <v>OK</v>
      </c>
      <c r="S98" s="133"/>
      <c r="T98" s="171">
        <f>+ROUND(T97/$F95,4)</f>
        <v>0.99529999999999996</v>
      </c>
      <c r="U98" s="130" t="str">
        <f>+IF(T98&gt;=95%,"OK","NO OK")</f>
        <v>OK</v>
      </c>
      <c r="V98" s="7"/>
    </row>
    <row r="99" spans="1:22" x14ac:dyDescent="0.25">
      <c r="A99" s="133"/>
      <c r="B99" s="170" t="s">
        <v>140</v>
      </c>
      <c r="C99" s="133"/>
      <c r="D99" s="133"/>
      <c r="E99" s="133"/>
      <c r="F99" s="133"/>
      <c r="G99" s="133"/>
      <c r="H99" s="153">
        <v>166393886</v>
      </c>
      <c r="I99" s="133"/>
      <c r="J99" s="133"/>
      <c r="K99" s="153">
        <v>165479655</v>
      </c>
      <c r="L99" s="133"/>
      <c r="M99" s="133"/>
      <c r="N99" s="153">
        <v>167161029</v>
      </c>
      <c r="O99" s="133"/>
      <c r="P99" s="133"/>
      <c r="Q99" s="153">
        <v>167116455</v>
      </c>
      <c r="R99" s="133"/>
      <c r="S99" s="133"/>
      <c r="T99" s="153">
        <v>167452903</v>
      </c>
      <c r="U99" s="133"/>
      <c r="V99" s="7"/>
    </row>
    <row r="100" spans="1:22" x14ac:dyDescent="0.25">
      <c r="A100" s="133"/>
      <c r="B100" s="170" t="s">
        <v>141</v>
      </c>
      <c r="C100" s="133"/>
      <c r="D100" s="133"/>
      <c r="E100" s="133"/>
      <c r="F100" s="133"/>
      <c r="G100" s="133"/>
      <c r="H100" s="153">
        <f>+ABS(H97-H99)</f>
        <v>0</v>
      </c>
      <c r="I100" s="133"/>
      <c r="J100" s="133"/>
      <c r="K100" s="153">
        <f>+ABS(K97-K99)</f>
        <v>1501721</v>
      </c>
      <c r="L100" s="133"/>
      <c r="M100" s="133"/>
      <c r="N100" s="153">
        <f>+ABS(N97-N99)</f>
        <v>2</v>
      </c>
      <c r="O100" s="133"/>
      <c r="P100" s="133"/>
      <c r="Q100" s="153">
        <f>+ABS(Q97-Q99)</f>
        <v>0</v>
      </c>
      <c r="R100" s="133"/>
      <c r="S100" s="133"/>
      <c r="T100" s="153">
        <f>+ABS(T97-T99)</f>
        <v>0</v>
      </c>
      <c r="U100" s="133"/>
      <c r="V100" s="7"/>
    </row>
    <row r="101" spans="1:22" ht="15" x14ac:dyDescent="0.25">
      <c r="A101" s="133"/>
      <c r="B101" s="170" t="s">
        <v>142</v>
      </c>
      <c r="C101" s="133"/>
      <c r="D101" s="133"/>
      <c r="E101" s="133"/>
      <c r="F101" s="133"/>
      <c r="G101" s="133"/>
      <c r="H101" s="173">
        <f>+H100/H99</f>
        <v>0</v>
      </c>
      <c r="I101" s="132" t="str">
        <f>+IF(H101&gt;0.1%,"NO OK","OK")</f>
        <v>OK</v>
      </c>
      <c r="J101" s="133"/>
      <c r="K101" s="173">
        <f>+K100/K99</f>
        <v>9.0749584896100965E-3</v>
      </c>
      <c r="L101" s="132" t="str">
        <f>+IF(K101&gt;0.1%,"NO OK","OK")</f>
        <v>NO OK</v>
      </c>
      <c r="M101" s="133"/>
      <c r="N101" s="173">
        <f>+N100/N99</f>
        <v>1.1964511178021045E-8</v>
      </c>
      <c r="O101" s="132" t="str">
        <f>+IF(N101&gt;0.1%,"NO OK","OK")</f>
        <v>OK</v>
      </c>
      <c r="P101" s="133"/>
      <c r="Q101" s="173">
        <f>+Q100/Q99</f>
        <v>0</v>
      </c>
      <c r="R101" s="132" t="str">
        <f>+IF(Q101&gt;0.1%,"NO OK","OK")</f>
        <v>OK</v>
      </c>
      <c r="S101" s="133"/>
      <c r="T101" s="173">
        <f>+T100/T99</f>
        <v>0</v>
      </c>
      <c r="U101" s="132" t="str">
        <f>+IF(T101&gt;0.1%,"NO OK","OK")</f>
        <v>OK</v>
      </c>
      <c r="V101" s="7"/>
    </row>
    <row r="102" spans="1:22" ht="15" x14ac:dyDescent="0.25">
      <c r="A102" s="133"/>
      <c r="B102" s="170" t="s">
        <v>143</v>
      </c>
      <c r="C102" s="133"/>
      <c r="D102" s="133"/>
      <c r="E102" s="133"/>
      <c r="F102" s="133"/>
      <c r="G102" s="133"/>
      <c r="H102" s="133"/>
      <c r="I102" s="132" t="s">
        <v>89</v>
      </c>
      <c r="J102" s="133"/>
      <c r="K102" s="133"/>
      <c r="L102" s="132" t="s">
        <v>89</v>
      </c>
      <c r="M102" s="133"/>
      <c r="N102" s="133"/>
      <c r="O102" s="132" t="s">
        <v>89</v>
      </c>
      <c r="P102" s="133"/>
      <c r="Q102" s="133"/>
      <c r="R102" s="132" t="s">
        <v>89</v>
      </c>
      <c r="S102" s="133"/>
      <c r="T102" s="133"/>
      <c r="U102" s="132" t="s">
        <v>89</v>
      </c>
      <c r="V102" s="7"/>
    </row>
    <row r="103" spans="1:22" ht="15" x14ac:dyDescent="0.25">
      <c r="A103" s="133"/>
      <c r="B103" s="170" t="s">
        <v>144</v>
      </c>
      <c r="C103" s="133"/>
      <c r="D103" s="133"/>
      <c r="E103" s="133"/>
      <c r="F103" s="133"/>
      <c r="G103" s="308" t="str">
        <f>+IF(I97="OK",IF(I98="OK",IF(I101="OK",IF(I102="OK",IF(I93="OK","SI","NO"),"NO"),"NO"),"NO"),"NO")</f>
        <v>SI</v>
      </c>
      <c r="H103" s="309"/>
      <c r="I103" s="310"/>
      <c r="J103" s="308" t="str">
        <f>+IF(L97="OK",IF(L98="OK",IF(L101="OK",IF(L102="OK",IF(L93="OK","SI","NO"),"NO"),"NO"),"NO"),"NO")</f>
        <v>NO</v>
      </c>
      <c r="K103" s="309"/>
      <c r="L103" s="310"/>
      <c r="M103" s="308" t="str">
        <f>+IF(O97="OK",IF(O98="OK",IF(O101="OK",IF(O102="OK",IF(O93="OK","SI","NO"),"NO"),"NO"),"NO"),"NO")</f>
        <v>SI</v>
      </c>
      <c r="N103" s="309"/>
      <c r="O103" s="310"/>
      <c r="P103" s="308" t="str">
        <f>+IF(R97="OK",IF(R98="OK",IF(R101="OK",IF(R102="OK",IF(R93="OK","SI","NO"),"NO"),"NO"),"NO"),"NO")</f>
        <v>SI</v>
      </c>
      <c r="Q103" s="309"/>
      <c r="R103" s="310"/>
      <c r="S103" s="308" t="str">
        <f>+IF(U97="OK",IF(U98="OK",IF(U101="OK",IF(U102="OK",IF(U93="OK","SI","NO"),"NO"),"NO"),"NO"),"NO")</f>
        <v>SI</v>
      </c>
      <c r="T103" s="309"/>
      <c r="U103" s="310"/>
      <c r="V103" s="7"/>
    </row>
    <row r="104" spans="1:22" x14ac:dyDescent="0.25">
      <c r="V104" s="7"/>
    </row>
    <row r="105" spans="1:22" ht="15.75" x14ac:dyDescent="0.25">
      <c r="B105" s="87" t="s">
        <v>114</v>
      </c>
      <c r="G105" s="87"/>
      <c r="H105" s="95"/>
      <c r="I105" s="95"/>
      <c r="J105" s="87"/>
      <c r="K105" s="95"/>
      <c r="L105" s="95"/>
      <c r="M105" s="87"/>
      <c r="N105" s="95"/>
      <c r="O105" s="95"/>
      <c r="P105" s="87"/>
      <c r="Q105" s="95"/>
      <c r="R105" s="95"/>
      <c r="S105" s="87"/>
      <c r="T105" s="95"/>
      <c r="U105" s="95"/>
      <c r="V105" s="7"/>
    </row>
    <row r="106" spans="1:22" x14ac:dyDescent="0.25">
      <c r="G106" s="94"/>
      <c r="H106" s="95"/>
      <c r="I106" s="95"/>
      <c r="J106" s="94"/>
      <c r="K106" s="95"/>
      <c r="L106" s="95"/>
      <c r="M106" s="94"/>
      <c r="N106" s="95"/>
      <c r="O106" s="95"/>
      <c r="P106" s="94"/>
      <c r="Q106" s="95"/>
      <c r="R106" s="95"/>
      <c r="S106" s="94"/>
      <c r="T106" s="95"/>
      <c r="U106" s="95"/>
    </row>
    <row r="107" spans="1:22" x14ac:dyDescent="0.25">
      <c r="G107" s="94"/>
      <c r="H107" s="95"/>
      <c r="I107" s="95"/>
      <c r="J107" s="94"/>
      <c r="K107" s="95"/>
      <c r="L107" s="95"/>
      <c r="M107" s="94"/>
      <c r="N107" s="95"/>
      <c r="O107" s="95"/>
      <c r="P107" s="94"/>
      <c r="Q107" s="95"/>
      <c r="R107" s="95"/>
      <c r="S107" s="94"/>
      <c r="T107" s="95"/>
      <c r="U107" s="95"/>
    </row>
    <row r="108" spans="1:22" x14ac:dyDescent="0.25">
      <c r="G108" s="94"/>
      <c r="H108" s="95"/>
      <c r="I108" s="95"/>
      <c r="J108" s="94"/>
      <c r="K108" s="95"/>
      <c r="L108" s="95"/>
      <c r="M108" s="94"/>
      <c r="N108" s="95"/>
      <c r="O108" s="95"/>
      <c r="P108" s="94"/>
      <c r="Q108" s="95"/>
      <c r="R108" s="95"/>
      <c r="S108" s="94"/>
      <c r="T108" s="95"/>
      <c r="U108" s="95"/>
    </row>
    <row r="109" spans="1:22" ht="15.75" x14ac:dyDescent="0.25">
      <c r="B109" s="97" t="s">
        <v>115</v>
      </c>
      <c r="C109" s="97"/>
      <c r="G109" s="97"/>
      <c r="H109" s="95"/>
      <c r="I109" s="97"/>
      <c r="J109" s="97"/>
      <c r="K109" s="95"/>
      <c r="L109" s="97"/>
      <c r="M109" s="97"/>
      <c r="N109" s="95"/>
      <c r="O109" s="97"/>
      <c r="P109" s="97"/>
      <c r="Q109" s="95"/>
      <c r="R109" s="97"/>
      <c r="S109" s="97"/>
      <c r="T109" s="95"/>
      <c r="U109" s="97"/>
    </row>
    <row r="110" spans="1:22" ht="15.75" x14ac:dyDescent="0.25">
      <c r="B110" s="98" t="s">
        <v>120</v>
      </c>
      <c r="C110" s="98"/>
      <c r="G110" s="98"/>
      <c r="H110" s="95"/>
      <c r="I110" s="98"/>
      <c r="J110" s="98"/>
      <c r="K110" s="95"/>
      <c r="L110" s="98"/>
      <c r="M110" s="98"/>
      <c r="N110" s="95"/>
      <c r="O110" s="98"/>
      <c r="P110" s="98"/>
      <c r="Q110" s="95"/>
      <c r="R110" s="98"/>
      <c r="S110" s="98"/>
      <c r="T110" s="95"/>
      <c r="U110" s="98"/>
    </row>
    <row r="111" spans="1:22" ht="15.75" x14ac:dyDescent="0.25">
      <c r="B111" s="98"/>
      <c r="G111" s="98"/>
      <c r="H111" s="95"/>
      <c r="I111" s="95"/>
      <c r="J111" s="98"/>
      <c r="K111" s="95"/>
      <c r="L111" s="95"/>
      <c r="M111" s="98"/>
      <c r="N111" s="95"/>
      <c r="O111" s="95"/>
      <c r="P111" s="98"/>
      <c r="Q111" s="95"/>
      <c r="R111" s="95"/>
      <c r="S111" s="98"/>
      <c r="T111" s="95"/>
      <c r="U111" s="95"/>
    </row>
    <row r="112" spans="1:22" ht="15.75" x14ac:dyDescent="0.25">
      <c r="B112" s="98"/>
      <c r="G112" s="98"/>
      <c r="H112" s="99"/>
      <c r="I112" s="99"/>
      <c r="J112" s="98"/>
      <c r="K112" s="99"/>
      <c r="L112" s="99"/>
      <c r="M112" s="98"/>
      <c r="N112" s="99"/>
      <c r="O112" s="99"/>
      <c r="P112" s="98"/>
      <c r="Q112" s="99"/>
      <c r="R112" s="99"/>
      <c r="S112" s="98"/>
      <c r="T112" s="99"/>
      <c r="U112" s="99"/>
    </row>
    <row r="113" spans="2:21" ht="15.75" x14ac:dyDescent="0.25">
      <c r="B113" s="98"/>
      <c r="G113" s="98"/>
      <c r="H113" s="99"/>
      <c r="I113" s="99"/>
      <c r="J113" s="98"/>
      <c r="K113" s="99"/>
      <c r="L113" s="99"/>
      <c r="M113" s="98"/>
      <c r="N113" s="99"/>
      <c r="O113" s="99"/>
      <c r="P113" s="98"/>
      <c r="Q113" s="99"/>
      <c r="R113" s="99"/>
      <c r="S113" s="98"/>
      <c r="T113" s="99"/>
      <c r="U113" s="99"/>
    </row>
    <row r="114" spans="2:21" ht="15.75" x14ac:dyDescent="0.25">
      <c r="B114" s="97" t="s">
        <v>117</v>
      </c>
      <c r="C114" s="97"/>
      <c r="G114" s="97"/>
      <c r="H114" s="97"/>
      <c r="I114" s="97"/>
      <c r="J114" s="97"/>
      <c r="K114" s="97"/>
      <c r="L114" s="97"/>
      <c r="M114" s="97"/>
      <c r="N114" s="97"/>
      <c r="O114" s="97"/>
      <c r="P114" s="97"/>
      <c r="Q114" s="97"/>
      <c r="R114" s="97"/>
      <c r="S114" s="97"/>
      <c r="T114" s="97"/>
      <c r="U114" s="97"/>
    </row>
    <row r="115" spans="2:21" ht="15.75" x14ac:dyDescent="0.25">
      <c r="B115" s="98" t="s">
        <v>118</v>
      </c>
      <c r="C115" s="98"/>
      <c r="G115" s="98"/>
      <c r="H115" s="99"/>
      <c r="I115" s="99"/>
      <c r="J115" s="98"/>
      <c r="K115" s="99"/>
      <c r="L115" s="99"/>
      <c r="M115" s="98"/>
      <c r="N115" s="99"/>
      <c r="O115" s="99"/>
      <c r="P115" s="98"/>
      <c r="Q115" s="99"/>
      <c r="R115" s="99"/>
      <c r="S115" s="98"/>
      <c r="T115" s="99"/>
      <c r="U115" s="99"/>
    </row>
    <row r="116" spans="2:21" ht="15.75" x14ac:dyDescent="0.25">
      <c r="B116" s="98" t="s">
        <v>119</v>
      </c>
      <c r="G116" s="98"/>
      <c r="H116" s="99"/>
      <c r="I116" s="99"/>
      <c r="J116" s="98"/>
      <c r="K116" s="99"/>
      <c r="L116" s="99"/>
      <c r="M116" s="98"/>
      <c r="N116" s="99"/>
      <c r="O116" s="99"/>
      <c r="P116" s="98"/>
      <c r="Q116" s="99"/>
      <c r="R116" s="99"/>
      <c r="S116" s="98"/>
      <c r="T116" s="99"/>
      <c r="U116" s="99"/>
    </row>
  </sheetData>
  <mergeCells count="30">
    <mergeCell ref="S3:U4"/>
    <mergeCell ref="S5:U5"/>
    <mergeCell ref="S6:S7"/>
    <mergeCell ref="T6:T7"/>
    <mergeCell ref="S103:U103"/>
    <mergeCell ref="M3:O4"/>
    <mergeCell ref="M5:O5"/>
    <mergeCell ref="P103:R103"/>
    <mergeCell ref="N6:N7"/>
    <mergeCell ref="G103:I103"/>
    <mergeCell ref="J103:L103"/>
    <mergeCell ref="M103:O103"/>
    <mergeCell ref="M6:M7"/>
    <mergeCell ref="P3:R4"/>
    <mergeCell ref="P5:R5"/>
    <mergeCell ref="P6:P7"/>
    <mergeCell ref="Q6:Q7"/>
    <mergeCell ref="A6:F6"/>
    <mergeCell ref="G6:G7"/>
    <mergeCell ref="H6:H7"/>
    <mergeCell ref="J3:L4"/>
    <mergeCell ref="J5:L5"/>
    <mergeCell ref="J6:J7"/>
    <mergeCell ref="K6:K7"/>
    <mergeCell ref="A1:F1"/>
    <mergeCell ref="A2:F2"/>
    <mergeCell ref="A3:F4"/>
    <mergeCell ref="G3:I4"/>
    <mergeCell ref="A5:F5"/>
    <mergeCell ref="G5:I5"/>
  </mergeCells>
  <conditionalFormatting sqref="I9:I88">
    <cfRule type="containsText" dxfId="51" priority="41" operator="containsText" text="NO OK">
      <formula>NOT(ISERROR(SEARCH("NO OK",I9)))</formula>
    </cfRule>
  </conditionalFormatting>
  <conditionalFormatting sqref="L97:L98">
    <cfRule type="containsText" dxfId="50" priority="22" operator="containsText" text="NO OK">
      <formula>NOT(ISERROR(SEARCH("NO OK",L97)))</formula>
    </cfRule>
  </conditionalFormatting>
  <conditionalFormatting sqref="I101">
    <cfRule type="containsText" dxfId="49" priority="40" operator="containsText" text="NO OK">
      <formula>NOT(ISERROR(SEARCH("NO OK",I101)))</formula>
    </cfRule>
  </conditionalFormatting>
  <conditionalFormatting sqref="I97:I98">
    <cfRule type="containsText" dxfId="48" priority="39" operator="containsText" text="NO OK">
      <formula>NOT(ISERROR(SEARCH("NO OK",I97)))</formula>
    </cfRule>
  </conditionalFormatting>
  <conditionalFormatting sqref="I102">
    <cfRule type="containsText" dxfId="47" priority="38" operator="containsText" text="NO OK">
      <formula>NOT(ISERROR(SEARCH("NO OK",I102)))</formula>
    </cfRule>
  </conditionalFormatting>
  <conditionalFormatting sqref="L101">
    <cfRule type="containsText" dxfId="46" priority="23" operator="containsText" text="NO OK">
      <formula>NOT(ISERROR(SEARCH("NO OK",L101)))</formula>
    </cfRule>
  </conditionalFormatting>
  <conditionalFormatting sqref="L9:L88">
    <cfRule type="containsText" dxfId="45" priority="24" operator="containsText" text="NO OK">
      <formula>NOT(ISERROR(SEARCH("NO OK",L9)))</formula>
    </cfRule>
  </conditionalFormatting>
  <conditionalFormatting sqref="L102">
    <cfRule type="containsText" dxfId="44" priority="21" operator="containsText" text="NO OK">
      <formula>NOT(ISERROR(SEARCH("NO OK",L102)))</formula>
    </cfRule>
  </conditionalFormatting>
  <conditionalFormatting sqref="I93">
    <cfRule type="cellIs" dxfId="43" priority="30" operator="equal">
      <formula>"NO OK"</formula>
    </cfRule>
  </conditionalFormatting>
  <conditionalFormatting sqref="G103">
    <cfRule type="containsText" dxfId="42" priority="27" operator="containsText" text="NO">
      <formula>NOT(ISERROR(SEARCH("NO",G103)))</formula>
    </cfRule>
  </conditionalFormatting>
  <conditionalFormatting sqref="L93">
    <cfRule type="cellIs" dxfId="41" priority="20" operator="equal">
      <formula>"NO OK"</formula>
    </cfRule>
  </conditionalFormatting>
  <conditionalFormatting sqref="O9:O88">
    <cfRule type="containsText" dxfId="40" priority="18" operator="containsText" text="NO OK">
      <formula>NOT(ISERROR(SEARCH("NO OK",O9)))</formula>
    </cfRule>
  </conditionalFormatting>
  <conditionalFormatting sqref="O101">
    <cfRule type="containsText" dxfId="39" priority="17" operator="containsText" text="NO OK">
      <formula>NOT(ISERROR(SEARCH("NO OK",O101)))</formula>
    </cfRule>
  </conditionalFormatting>
  <conditionalFormatting sqref="O97:O98">
    <cfRule type="containsText" dxfId="38" priority="16" operator="containsText" text="NO OK">
      <formula>NOT(ISERROR(SEARCH("NO OK",O97)))</formula>
    </cfRule>
  </conditionalFormatting>
  <conditionalFormatting sqref="O102">
    <cfRule type="containsText" dxfId="37" priority="15" operator="containsText" text="NO OK">
      <formula>NOT(ISERROR(SEARCH("NO OK",O102)))</formula>
    </cfRule>
  </conditionalFormatting>
  <conditionalFormatting sqref="O93">
    <cfRule type="cellIs" dxfId="36" priority="14" operator="equal">
      <formula>"NO OK"</formula>
    </cfRule>
  </conditionalFormatting>
  <conditionalFormatting sqref="J103">
    <cfRule type="containsText" dxfId="35" priority="19" operator="containsText" text="NO">
      <formula>NOT(ISERROR(SEARCH("NO",J103)))</formula>
    </cfRule>
  </conditionalFormatting>
  <conditionalFormatting sqref="R93">
    <cfRule type="cellIs" dxfId="34" priority="8" operator="equal">
      <formula>"NO OK"</formula>
    </cfRule>
  </conditionalFormatting>
  <conditionalFormatting sqref="R9:R88">
    <cfRule type="containsText" dxfId="33" priority="12" operator="containsText" text="NO OK">
      <formula>NOT(ISERROR(SEARCH("NO OK",R9)))</formula>
    </cfRule>
  </conditionalFormatting>
  <conditionalFormatting sqref="R101">
    <cfRule type="containsText" dxfId="32" priority="11" operator="containsText" text="NO OK">
      <formula>NOT(ISERROR(SEARCH("NO OK",R101)))</formula>
    </cfRule>
  </conditionalFormatting>
  <conditionalFormatting sqref="R97:R98">
    <cfRule type="containsText" dxfId="31" priority="10" operator="containsText" text="NO OK">
      <formula>NOT(ISERROR(SEARCH("NO OK",R97)))</formula>
    </cfRule>
  </conditionalFormatting>
  <conditionalFormatting sqref="R102">
    <cfRule type="containsText" dxfId="30" priority="9" operator="containsText" text="NO OK">
      <formula>NOT(ISERROR(SEARCH("NO OK",R102)))</formula>
    </cfRule>
  </conditionalFormatting>
  <conditionalFormatting sqref="M103">
    <cfRule type="containsText" dxfId="29" priority="13" operator="containsText" text="NO">
      <formula>NOT(ISERROR(SEARCH("NO",M103)))</formula>
    </cfRule>
  </conditionalFormatting>
  <conditionalFormatting sqref="U93">
    <cfRule type="cellIs" dxfId="28" priority="2" operator="equal">
      <formula>"NO OK"</formula>
    </cfRule>
  </conditionalFormatting>
  <conditionalFormatting sqref="P103">
    <cfRule type="containsText" dxfId="27" priority="7" operator="containsText" text="NO">
      <formula>NOT(ISERROR(SEARCH("NO",P103)))</formula>
    </cfRule>
  </conditionalFormatting>
  <conditionalFormatting sqref="U9:U88">
    <cfRule type="containsText" dxfId="26" priority="6" operator="containsText" text="NO OK">
      <formula>NOT(ISERROR(SEARCH("NO OK",U9)))</formula>
    </cfRule>
  </conditionalFormatting>
  <conditionalFormatting sqref="U101">
    <cfRule type="containsText" dxfId="25" priority="5" operator="containsText" text="NO OK">
      <formula>NOT(ISERROR(SEARCH("NO OK",U101)))</formula>
    </cfRule>
  </conditionalFormatting>
  <conditionalFormatting sqref="U97:U98">
    <cfRule type="containsText" dxfId="24" priority="4" operator="containsText" text="NO OK">
      <formula>NOT(ISERROR(SEARCH("NO OK",U97)))</formula>
    </cfRule>
  </conditionalFormatting>
  <conditionalFormatting sqref="U102">
    <cfRule type="containsText" dxfId="23" priority="3" operator="containsText" text="NO OK">
      <formula>NOT(ISERROR(SEARCH("NO OK",U102)))</formula>
    </cfRule>
  </conditionalFormatting>
  <conditionalFormatting sqref="S103">
    <cfRule type="containsText" dxfId="22" priority="1" operator="containsText" text="NO">
      <formula>NOT(ISERROR(SEARCH("NO",S103)))</formula>
    </cfRule>
  </conditionalFormatting>
  <pageMargins left="0.31496062992125984" right="0.11811023622047245" top="0.19685039370078741" bottom="0.35433070866141736" header="0.31496062992125984" footer="0.31496062992125984"/>
  <pageSetup scale="75"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view="pageBreakPreview" zoomScale="80" zoomScaleNormal="80" zoomScaleSheetLayoutView="80" workbookViewId="0">
      <selection activeCell="N15" sqref="N15"/>
    </sheetView>
  </sheetViews>
  <sheetFormatPr baseColWidth="10" defaultColWidth="11.42578125" defaultRowHeight="12.75" x14ac:dyDescent="0.2"/>
  <cols>
    <col min="1" max="1" width="11.42578125" style="218"/>
    <col min="2" max="2" width="38.7109375" style="218" customWidth="1"/>
    <col min="3" max="3" width="13.7109375" style="218" customWidth="1"/>
    <col min="4" max="4" width="10.7109375" style="218" customWidth="1"/>
    <col min="5" max="5" width="13.7109375" style="218" customWidth="1"/>
    <col min="6" max="6" width="10.7109375" style="218" customWidth="1"/>
    <col min="7" max="7" width="13.7109375" style="218" customWidth="1"/>
    <col min="8" max="8" width="10.7109375" style="218" customWidth="1"/>
    <col min="9" max="9" width="13.7109375" style="218" customWidth="1"/>
    <col min="10" max="10" width="10.7109375" style="218" customWidth="1"/>
    <col min="11" max="11" width="13.7109375" style="218" customWidth="1"/>
    <col min="12" max="12" width="10.7109375" style="218" customWidth="1"/>
    <col min="13" max="13" width="13.7109375" style="218" customWidth="1"/>
    <col min="14" max="15" width="10.7109375" style="218" customWidth="1"/>
    <col min="16" max="16384" width="11.42578125" style="218"/>
  </cols>
  <sheetData>
    <row r="1" spans="1:15" ht="19.5" customHeight="1" x14ac:dyDescent="0.2">
      <c r="A1" s="216" t="s">
        <v>127</v>
      </c>
      <c r="B1" s="217"/>
      <c r="D1" s="217"/>
      <c r="E1" s="219"/>
      <c r="F1" s="219"/>
      <c r="G1" s="219"/>
      <c r="H1" s="219"/>
      <c r="I1" s="219"/>
      <c r="J1" s="219"/>
      <c r="K1" s="219"/>
      <c r="L1" s="219"/>
      <c r="M1" s="219"/>
      <c r="N1" s="219"/>
      <c r="O1" s="219"/>
    </row>
    <row r="2" spans="1:15" ht="19.5" customHeight="1" x14ac:dyDescent="0.2">
      <c r="A2" s="216" t="s">
        <v>278</v>
      </c>
      <c r="B2" s="217"/>
      <c r="D2" s="217"/>
      <c r="E2" s="219"/>
      <c r="F2" s="219"/>
      <c r="G2" s="219"/>
      <c r="H2" s="219"/>
      <c r="I2" s="219"/>
      <c r="J2" s="219"/>
      <c r="K2" s="219"/>
      <c r="L2" s="219"/>
      <c r="M2" s="219"/>
      <c r="N2" s="219"/>
      <c r="O2" s="219"/>
    </row>
    <row r="3" spans="1:15" x14ac:dyDescent="0.2">
      <c r="A3" s="220"/>
      <c r="E3" s="220"/>
      <c r="F3" s="220"/>
      <c r="G3" s="220"/>
      <c r="H3" s="220"/>
      <c r="I3" s="220"/>
      <c r="J3" s="220"/>
      <c r="K3" s="220"/>
      <c r="L3" s="220"/>
      <c r="M3" s="220"/>
      <c r="N3" s="220"/>
      <c r="O3" s="220"/>
    </row>
    <row r="4" spans="1:15" ht="15.75" customHeight="1" x14ac:dyDescent="0.2">
      <c r="A4" s="87" t="s">
        <v>290</v>
      </c>
      <c r="B4" s="221"/>
      <c r="D4" s="221"/>
      <c r="E4" s="87"/>
      <c r="F4" s="87"/>
      <c r="G4" s="87"/>
      <c r="H4" s="87"/>
      <c r="I4" s="87"/>
      <c r="J4" s="87"/>
      <c r="K4" s="87"/>
      <c r="L4" s="87"/>
      <c r="M4" s="87"/>
      <c r="N4" s="87"/>
      <c r="O4" s="87"/>
    </row>
    <row r="5" spans="1:15" ht="18.75" customHeight="1" x14ac:dyDescent="0.2">
      <c r="A5" s="222" t="s">
        <v>279</v>
      </c>
      <c r="B5" s="223"/>
      <c r="D5" s="223"/>
      <c r="E5" s="222"/>
      <c r="F5" s="222"/>
      <c r="G5" s="222"/>
      <c r="H5" s="222"/>
      <c r="I5" s="222"/>
      <c r="J5" s="222"/>
      <c r="K5" s="222"/>
      <c r="L5" s="222"/>
      <c r="M5" s="222"/>
      <c r="N5" s="222"/>
      <c r="O5" s="222"/>
    </row>
    <row r="6" spans="1:15" x14ac:dyDescent="0.2">
      <c r="A6" s="220"/>
      <c r="E6" s="220"/>
      <c r="F6" s="220"/>
      <c r="G6" s="220"/>
      <c r="H6" s="220"/>
      <c r="I6" s="220"/>
      <c r="J6" s="220"/>
      <c r="K6" s="220"/>
      <c r="L6" s="220"/>
      <c r="M6" s="220"/>
      <c r="N6" s="220"/>
      <c r="O6" s="220"/>
    </row>
    <row r="7" spans="1:15" ht="56.25" customHeight="1" x14ac:dyDescent="0.2">
      <c r="A7" s="311" t="s">
        <v>250</v>
      </c>
      <c r="B7" s="311"/>
      <c r="C7" s="311"/>
      <c r="D7" s="311"/>
      <c r="E7" s="224"/>
      <c r="F7" s="224"/>
      <c r="G7" s="224"/>
      <c r="H7" s="224"/>
      <c r="I7" s="224"/>
      <c r="J7" s="224"/>
      <c r="K7" s="224"/>
      <c r="L7" s="224"/>
      <c r="M7" s="224"/>
      <c r="N7" s="224"/>
      <c r="O7" s="224"/>
    </row>
    <row r="8" spans="1:15" s="228" customFormat="1" x14ac:dyDescent="0.2">
      <c r="A8" s="225"/>
      <c r="B8" s="226"/>
      <c r="C8" s="226"/>
      <c r="D8" s="226"/>
      <c r="E8" s="226"/>
      <c r="F8" s="226"/>
      <c r="G8" s="226"/>
      <c r="H8" s="226"/>
      <c r="I8" s="226"/>
      <c r="J8" s="226"/>
      <c r="K8" s="226"/>
      <c r="L8" s="226"/>
      <c r="M8" s="226"/>
      <c r="N8" s="226"/>
      <c r="O8" s="227"/>
    </row>
    <row r="9" spans="1:15" x14ac:dyDescent="0.2">
      <c r="A9" s="229"/>
      <c r="B9" s="230"/>
      <c r="C9" s="312"/>
      <c r="D9" s="313"/>
      <c r="E9" s="285">
        <v>1</v>
      </c>
      <c r="F9" s="285"/>
      <c r="G9" s="285">
        <v>2</v>
      </c>
      <c r="H9" s="285"/>
      <c r="I9" s="285">
        <v>3</v>
      </c>
      <c r="J9" s="285"/>
      <c r="K9" s="285">
        <v>4</v>
      </c>
      <c r="L9" s="285"/>
      <c r="M9" s="285">
        <v>5</v>
      </c>
      <c r="N9" s="285"/>
      <c r="O9" s="231"/>
    </row>
    <row r="10" spans="1:15" ht="62.25" customHeight="1" x14ac:dyDescent="0.2">
      <c r="A10" s="280" t="s">
        <v>280</v>
      </c>
      <c r="B10" s="282" t="s">
        <v>107</v>
      </c>
      <c r="C10" s="315" t="s">
        <v>281</v>
      </c>
      <c r="D10" s="316"/>
      <c r="E10" s="286" t="s">
        <v>251</v>
      </c>
      <c r="F10" s="286"/>
      <c r="G10" s="286" t="s">
        <v>252</v>
      </c>
      <c r="H10" s="286"/>
      <c r="I10" s="286" t="s">
        <v>253</v>
      </c>
      <c r="J10" s="286"/>
      <c r="K10" s="286" t="s">
        <v>254</v>
      </c>
      <c r="L10" s="286"/>
      <c r="M10" s="286" t="s">
        <v>255</v>
      </c>
      <c r="N10" s="286"/>
      <c r="O10" s="232"/>
    </row>
    <row r="11" spans="1:15" ht="25.5" x14ac:dyDescent="0.2">
      <c r="A11" s="281"/>
      <c r="B11" s="283"/>
      <c r="C11" s="175" t="s">
        <v>282</v>
      </c>
      <c r="D11" s="175" t="s">
        <v>98</v>
      </c>
      <c r="E11" s="175" t="s">
        <v>282</v>
      </c>
      <c r="F11" s="175" t="s">
        <v>98</v>
      </c>
      <c r="G11" s="175" t="s">
        <v>282</v>
      </c>
      <c r="H11" s="175" t="s">
        <v>98</v>
      </c>
      <c r="I11" s="175" t="s">
        <v>282</v>
      </c>
      <c r="J11" s="175" t="s">
        <v>98</v>
      </c>
      <c r="K11" s="175" t="s">
        <v>282</v>
      </c>
      <c r="L11" s="175" t="s">
        <v>98</v>
      </c>
      <c r="M11" s="175" t="s">
        <v>282</v>
      </c>
      <c r="N11" s="175" t="s">
        <v>98</v>
      </c>
      <c r="O11" s="233"/>
    </row>
    <row r="12" spans="1:15" x14ac:dyDescent="0.2">
      <c r="A12" s="234"/>
      <c r="B12" s="235"/>
      <c r="C12" s="235"/>
      <c r="D12" s="235"/>
      <c r="E12" s="235"/>
      <c r="F12" s="235"/>
      <c r="G12" s="235"/>
      <c r="H12" s="236"/>
      <c r="I12" s="235"/>
      <c r="J12" s="235"/>
      <c r="K12" s="235"/>
      <c r="L12" s="235"/>
      <c r="M12" s="235"/>
      <c r="N12" s="235"/>
      <c r="O12" s="227"/>
    </row>
    <row r="13" spans="1:15" ht="30" customHeight="1" x14ac:dyDescent="0.2">
      <c r="A13" s="314"/>
      <c r="B13" s="237" t="s">
        <v>283</v>
      </c>
      <c r="C13" s="237"/>
      <c r="D13" s="237"/>
      <c r="E13" s="237"/>
      <c r="F13" s="237"/>
      <c r="G13" s="175"/>
      <c r="H13" s="175"/>
      <c r="I13" s="175"/>
      <c r="J13" s="175"/>
      <c r="K13" s="175"/>
      <c r="L13" s="175"/>
      <c r="M13" s="175"/>
      <c r="N13" s="175"/>
      <c r="O13" s="233"/>
    </row>
    <row r="14" spans="1:15" ht="47.25" customHeight="1" x14ac:dyDescent="0.2">
      <c r="A14" s="314"/>
      <c r="B14" s="238" t="s">
        <v>284</v>
      </c>
      <c r="C14" s="175" t="s">
        <v>285</v>
      </c>
      <c r="D14" s="175">
        <v>35</v>
      </c>
      <c r="E14" s="175" t="s">
        <v>285</v>
      </c>
      <c r="F14" s="175">
        <v>35</v>
      </c>
      <c r="G14" s="175" t="s">
        <v>285</v>
      </c>
      <c r="H14" s="175">
        <v>35</v>
      </c>
      <c r="I14" s="175" t="s">
        <v>285</v>
      </c>
      <c r="J14" s="175">
        <v>35</v>
      </c>
      <c r="K14" s="175" t="s">
        <v>285</v>
      </c>
      <c r="L14" s="175">
        <v>35</v>
      </c>
      <c r="M14" s="175" t="s">
        <v>285</v>
      </c>
      <c r="N14" s="175">
        <v>35</v>
      </c>
      <c r="O14" s="233"/>
    </row>
    <row r="15" spans="1:15" ht="54" customHeight="1" x14ac:dyDescent="0.2">
      <c r="A15" s="314"/>
      <c r="B15" s="238" t="s">
        <v>286</v>
      </c>
      <c r="C15" s="175" t="s">
        <v>285</v>
      </c>
      <c r="D15" s="239">
        <v>35</v>
      </c>
      <c r="E15" s="175" t="s">
        <v>285</v>
      </c>
      <c r="F15" s="239">
        <v>35</v>
      </c>
      <c r="G15" s="175" t="s">
        <v>285</v>
      </c>
      <c r="H15" s="239">
        <v>35</v>
      </c>
      <c r="I15" s="175" t="s">
        <v>285</v>
      </c>
      <c r="J15" s="239">
        <v>35</v>
      </c>
      <c r="K15" s="175" t="s">
        <v>285</v>
      </c>
      <c r="L15" s="239">
        <v>35</v>
      </c>
      <c r="M15" s="175" t="s">
        <v>285</v>
      </c>
      <c r="N15" s="239">
        <v>35</v>
      </c>
      <c r="O15" s="233"/>
    </row>
    <row r="16" spans="1:15" ht="54" customHeight="1" x14ac:dyDescent="0.2">
      <c r="A16" s="174"/>
      <c r="B16" s="238" t="s">
        <v>287</v>
      </c>
      <c r="C16" s="175" t="s">
        <v>288</v>
      </c>
      <c r="D16" s="239">
        <v>30</v>
      </c>
      <c r="E16" s="175" t="s">
        <v>288</v>
      </c>
      <c r="F16" s="239">
        <v>30</v>
      </c>
      <c r="G16" s="175" t="s">
        <v>306</v>
      </c>
      <c r="H16" s="239">
        <v>0</v>
      </c>
      <c r="I16" s="175" t="s">
        <v>288</v>
      </c>
      <c r="J16" s="239">
        <v>30</v>
      </c>
      <c r="K16" s="175" t="s">
        <v>285</v>
      </c>
      <c r="L16" s="239">
        <v>30</v>
      </c>
      <c r="M16" s="175" t="s">
        <v>288</v>
      </c>
      <c r="N16" s="239">
        <v>30</v>
      </c>
      <c r="O16" s="233"/>
    </row>
    <row r="17" spans="1:15" ht="18" customHeight="1" x14ac:dyDescent="0.2">
      <c r="A17" s="229"/>
      <c r="B17" s="240" t="s">
        <v>269</v>
      </c>
      <c r="C17" s="174" t="s">
        <v>289</v>
      </c>
      <c r="D17" s="174">
        <f>SUM(D14:D16)</f>
        <v>100</v>
      </c>
      <c r="E17" s="174"/>
      <c r="F17" s="174">
        <f>SUM(F14:F16)</f>
        <v>100</v>
      </c>
      <c r="G17" s="174"/>
      <c r="H17" s="174">
        <f>SUM(H14:H16)</f>
        <v>70</v>
      </c>
      <c r="I17" s="174"/>
      <c r="J17" s="174">
        <f>SUM(J14:J16)</f>
        <v>100</v>
      </c>
      <c r="K17" s="174"/>
      <c r="L17" s="174">
        <f>SUM(L14:L16)</f>
        <v>100</v>
      </c>
      <c r="M17" s="174"/>
      <c r="N17" s="174">
        <f>SUM(N14:N16)</f>
        <v>100</v>
      </c>
      <c r="O17" s="241"/>
    </row>
    <row r="19" spans="1:15" ht="15.75" x14ac:dyDescent="0.2">
      <c r="B19" s="87" t="s">
        <v>114</v>
      </c>
    </row>
    <row r="20" spans="1:15" x14ac:dyDescent="0.2">
      <c r="F20" s="95"/>
      <c r="G20" s="95"/>
      <c r="H20" s="94"/>
      <c r="I20" s="94"/>
      <c r="J20" s="94"/>
      <c r="K20" s="94"/>
      <c r="L20" s="94"/>
      <c r="M20" s="94"/>
      <c r="N20" s="94"/>
    </row>
    <row r="21" spans="1:15" ht="15.75" x14ac:dyDescent="0.2">
      <c r="A21" s="242"/>
      <c r="B21" s="243"/>
      <c r="C21" s="242"/>
      <c r="D21" s="242"/>
      <c r="E21" s="94"/>
      <c r="F21" s="95"/>
      <c r="G21" s="95"/>
      <c r="H21" s="94"/>
      <c r="I21" s="94"/>
      <c r="J21" s="94"/>
      <c r="K21" s="94"/>
      <c r="L21" s="94"/>
      <c r="M21" s="94"/>
      <c r="N21" s="94"/>
      <c r="O21" s="242"/>
    </row>
    <row r="22" spans="1:15" ht="15.75" x14ac:dyDescent="0.2">
      <c r="A22" s="202"/>
      <c r="B22" s="243"/>
      <c r="C22" s="211"/>
      <c r="D22" s="211"/>
      <c r="E22" s="94"/>
      <c r="F22" s="95"/>
      <c r="G22" s="95"/>
      <c r="H22" s="94"/>
      <c r="I22" s="94"/>
      <c r="J22" s="94"/>
      <c r="K22" s="94"/>
      <c r="L22" s="94"/>
      <c r="M22" s="94"/>
      <c r="N22" s="94"/>
      <c r="O22" s="211"/>
    </row>
    <row r="23" spans="1:15" ht="15.75" x14ac:dyDescent="0.25">
      <c r="A23" s="244"/>
      <c r="B23" s="97" t="s">
        <v>115</v>
      </c>
      <c r="C23" s="98"/>
      <c r="D23" s="98"/>
      <c r="E23" s="94"/>
      <c r="F23" s="95"/>
      <c r="G23" s="95"/>
      <c r="H23" s="94"/>
      <c r="I23" s="94"/>
      <c r="J23" s="94"/>
      <c r="K23" s="94"/>
      <c r="L23" s="94"/>
      <c r="M23" s="94"/>
      <c r="N23" s="94"/>
      <c r="O23" s="98"/>
    </row>
    <row r="24" spans="1:15" ht="15.75" x14ac:dyDescent="0.25">
      <c r="A24" s="244"/>
      <c r="B24" s="98" t="s">
        <v>120</v>
      </c>
      <c r="C24" s="98"/>
      <c r="D24" s="98"/>
      <c r="E24" s="94"/>
      <c r="F24" s="95"/>
      <c r="G24" s="95"/>
      <c r="H24" s="94"/>
      <c r="I24" s="94"/>
      <c r="J24" s="94"/>
      <c r="K24" s="94"/>
      <c r="L24" s="94"/>
      <c r="M24" s="94"/>
      <c r="N24" s="94"/>
      <c r="O24" s="98"/>
    </row>
    <row r="25" spans="1:15" ht="15.75" x14ac:dyDescent="0.25">
      <c r="A25" s="244"/>
      <c r="B25" s="98"/>
      <c r="C25" s="98"/>
      <c r="D25" s="98"/>
      <c r="E25" s="97"/>
      <c r="F25" s="95"/>
      <c r="H25" s="97"/>
      <c r="J25" s="94"/>
      <c r="L25" s="94"/>
      <c r="N25" s="94"/>
      <c r="O25" s="98"/>
    </row>
    <row r="26" spans="1:15" ht="15.75" x14ac:dyDescent="0.25">
      <c r="A26" s="97"/>
      <c r="B26" s="98"/>
      <c r="C26" s="98"/>
      <c r="D26" s="98"/>
      <c r="E26" s="98"/>
      <c r="F26" s="95"/>
      <c r="H26" s="98"/>
      <c r="J26" s="94"/>
      <c r="L26" s="94"/>
      <c r="N26" s="94"/>
      <c r="O26" s="98"/>
    </row>
    <row r="27" spans="1:15" ht="15.75" x14ac:dyDescent="0.25">
      <c r="B27" s="90"/>
      <c r="C27" s="90"/>
      <c r="D27" s="90"/>
      <c r="E27" s="98"/>
      <c r="F27" s="99"/>
      <c r="G27" s="99"/>
      <c r="H27" s="98"/>
      <c r="I27" s="98"/>
      <c r="J27" s="98"/>
      <c r="K27" s="98"/>
      <c r="L27" s="98"/>
      <c r="M27" s="98"/>
      <c r="N27" s="98"/>
      <c r="O27" s="90"/>
    </row>
    <row r="28" spans="1:15" ht="15.75" x14ac:dyDescent="0.2">
      <c r="B28" s="97" t="s">
        <v>117</v>
      </c>
      <c r="C28" s="95"/>
      <c r="D28" s="95"/>
      <c r="F28" s="97"/>
      <c r="G28" s="97"/>
      <c r="H28" s="97"/>
      <c r="I28" s="97"/>
      <c r="J28" s="97"/>
      <c r="K28" s="97"/>
      <c r="L28" s="97"/>
      <c r="M28" s="97"/>
      <c r="N28" s="97"/>
      <c r="O28" s="95"/>
    </row>
    <row r="29" spans="1:15" ht="15.75" x14ac:dyDescent="0.25">
      <c r="B29" s="98" t="s">
        <v>118</v>
      </c>
      <c r="F29" s="99"/>
      <c r="G29" s="99"/>
      <c r="H29" s="98"/>
      <c r="I29" s="98"/>
      <c r="J29" s="98"/>
      <c r="K29" s="98"/>
      <c r="L29" s="98"/>
      <c r="M29" s="98"/>
      <c r="N29" s="98"/>
    </row>
    <row r="30" spans="1:15" ht="15.75" x14ac:dyDescent="0.25">
      <c r="B30" s="98" t="s">
        <v>119</v>
      </c>
      <c r="F30" s="99"/>
      <c r="G30" s="99"/>
      <c r="H30" s="98"/>
      <c r="I30" s="98"/>
      <c r="J30" s="98"/>
      <c r="K30" s="98"/>
      <c r="L30" s="98"/>
      <c r="M30" s="98"/>
      <c r="N30" s="98"/>
    </row>
  </sheetData>
  <mergeCells count="16">
    <mergeCell ref="I10:J10"/>
    <mergeCell ref="A13:A15"/>
    <mergeCell ref="K9:L9"/>
    <mergeCell ref="K10:L10"/>
    <mergeCell ref="M9:N9"/>
    <mergeCell ref="M10:N10"/>
    <mergeCell ref="A10:A11"/>
    <mergeCell ref="B10:B11"/>
    <mergeCell ref="C10:D10"/>
    <mergeCell ref="E10:F10"/>
    <mergeCell ref="G10:H10"/>
    <mergeCell ref="A7:D7"/>
    <mergeCell ref="C9:D9"/>
    <mergeCell ref="E9:F9"/>
    <mergeCell ref="G9:H9"/>
    <mergeCell ref="I9:J9"/>
  </mergeCells>
  <conditionalFormatting sqref="D14:D15 F14:F15 O14:O16">
    <cfRule type="cellIs" dxfId="21" priority="26" operator="equal">
      <formula>"NO"</formula>
    </cfRule>
  </conditionalFormatting>
  <conditionalFormatting sqref="I14:I15">
    <cfRule type="cellIs" dxfId="20" priority="25" operator="equal">
      <formula>"NO"</formula>
    </cfRule>
  </conditionalFormatting>
  <conditionalFormatting sqref="C16">
    <cfRule type="cellIs" dxfId="19" priority="20" operator="equal">
      <formula>"NO"</formula>
    </cfRule>
  </conditionalFormatting>
  <conditionalFormatting sqref="C14:C15">
    <cfRule type="cellIs" dxfId="18" priority="23" operator="equal">
      <formula>"NO"</formula>
    </cfRule>
  </conditionalFormatting>
  <conditionalFormatting sqref="D16 F16">
    <cfRule type="cellIs" dxfId="17" priority="22" operator="equal">
      <formula>"NO"</formula>
    </cfRule>
  </conditionalFormatting>
  <conditionalFormatting sqref="G16">
    <cfRule type="cellIs" dxfId="16" priority="18" operator="equal">
      <formula>"NO"</formula>
    </cfRule>
  </conditionalFormatting>
  <conditionalFormatting sqref="H14:H15">
    <cfRule type="cellIs" dxfId="15" priority="17" operator="equal">
      <formula>"NO"</formula>
    </cfRule>
  </conditionalFormatting>
  <conditionalFormatting sqref="H16">
    <cfRule type="cellIs" dxfId="14" priority="16" operator="equal">
      <formula>"NO"</formula>
    </cfRule>
  </conditionalFormatting>
  <conditionalFormatting sqref="G14:G15">
    <cfRule type="cellIs" dxfId="13" priority="19" operator="equal">
      <formula>"NO"</formula>
    </cfRule>
  </conditionalFormatting>
  <conditionalFormatting sqref="I16">
    <cfRule type="cellIs" dxfId="12" priority="13" operator="equal">
      <formula>"NO"</formula>
    </cfRule>
  </conditionalFormatting>
  <conditionalFormatting sqref="E14:E15">
    <cfRule type="cellIs" dxfId="11" priority="12" operator="equal">
      <formula>"NO"</formula>
    </cfRule>
  </conditionalFormatting>
  <conditionalFormatting sqref="J16">
    <cfRule type="cellIs" dxfId="10" priority="9" operator="equal">
      <formula>"NO"</formula>
    </cfRule>
  </conditionalFormatting>
  <conditionalFormatting sqref="K14:K15">
    <cfRule type="cellIs" dxfId="9" priority="8" operator="equal">
      <formula>"NO"</formula>
    </cfRule>
  </conditionalFormatting>
  <conditionalFormatting sqref="E16">
    <cfRule type="cellIs" dxfId="8" priority="11" operator="equal">
      <formula>"NO"</formula>
    </cfRule>
  </conditionalFormatting>
  <conditionalFormatting sqref="J14:J15">
    <cfRule type="cellIs" dxfId="7" priority="10" operator="equal">
      <formula>"NO"</formula>
    </cfRule>
  </conditionalFormatting>
  <conditionalFormatting sqref="L16">
    <cfRule type="cellIs" dxfId="6" priority="5" operator="equal">
      <formula>"NO"</formula>
    </cfRule>
  </conditionalFormatting>
  <conditionalFormatting sqref="M14:M15">
    <cfRule type="cellIs" dxfId="5" priority="4" operator="equal">
      <formula>"NO"</formula>
    </cfRule>
  </conditionalFormatting>
  <conditionalFormatting sqref="K16">
    <cfRule type="cellIs" dxfId="4" priority="7" operator="equal">
      <formula>"NO"</formula>
    </cfRule>
  </conditionalFormatting>
  <conditionalFormatting sqref="L14:L15">
    <cfRule type="cellIs" dxfId="3" priority="6" operator="equal">
      <formula>"NO"</formula>
    </cfRule>
  </conditionalFormatting>
  <conditionalFormatting sqref="M16">
    <cfRule type="cellIs" dxfId="2" priority="3" operator="equal">
      <formula>"NO"</formula>
    </cfRule>
  </conditionalFormatting>
  <conditionalFormatting sqref="N14:N15">
    <cfRule type="cellIs" dxfId="1" priority="2" operator="equal">
      <formula>"NO"</formula>
    </cfRule>
  </conditionalFormatting>
  <conditionalFormatting sqref="N16">
    <cfRule type="cellIs" dxfId="0" priority="1" operator="equal">
      <formula>"NO"</formula>
    </cfRule>
  </conditionalFormatting>
  <pageMargins left="0.70866141732283472" right="0.70866141732283472" top="0.74803149606299213" bottom="0.74803149606299213" header="0.31496062992125984" footer="0.31496062992125984"/>
  <pageSetup paperSize="9" scale="40"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M85"/>
  <sheetViews>
    <sheetView topLeftCell="A43" workbookViewId="0">
      <selection activeCell="A3" sqref="A3:F4"/>
    </sheetView>
  </sheetViews>
  <sheetFormatPr baseColWidth="10" defaultColWidth="15" defaultRowHeight="12.75" x14ac:dyDescent="0.25"/>
  <cols>
    <col min="1" max="1" width="7.5703125" style="1" customWidth="1"/>
    <col min="2" max="2" width="52.140625" style="1" customWidth="1"/>
    <col min="3" max="4" width="8.7109375" style="1" customWidth="1"/>
    <col min="5" max="5" width="12.7109375" style="1" customWidth="1"/>
    <col min="6" max="6" width="15.7109375" style="1" customWidth="1"/>
    <col min="7" max="7" width="15" style="1"/>
    <col min="8" max="8" width="15.28515625" style="1" bestFit="1" customWidth="1"/>
    <col min="9" max="10" width="15" style="1"/>
    <col min="11" max="11" width="16.7109375" style="1" bestFit="1" customWidth="1"/>
    <col min="12" max="16384" width="15" style="1"/>
  </cols>
  <sheetData>
    <row r="1" spans="1:6" x14ac:dyDescent="0.25">
      <c r="A1" s="317" t="s">
        <v>85</v>
      </c>
      <c r="B1" s="317"/>
      <c r="C1" s="317"/>
      <c r="D1" s="317"/>
      <c r="E1" s="317"/>
      <c r="F1" s="317"/>
    </row>
    <row r="2" spans="1:6" x14ac:dyDescent="0.25">
      <c r="A2" s="317"/>
      <c r="B2" s="317"/>
      <c r="C2" s="317"/>
      <c r="D2" s="317"/>
      <c r="E2" s="317"/>
      <c r="F2" s="317"/>
    </row>
    <row r="3" spans="1:6" ht="18" customHeight="1" x14ac:dyDescent="0.25">
      <c r="A3" s="318" t="s">
        <v>63</v>
      </c>
      <c r="B3" s="318"/>
      <c r="C3" s="318"/>
      <c r="D3" s="318"/>
      <c r="E3" s="318"/>
      <c r="F3" s="318"/>
    </row>
    <row r="4" spans="1:6" ht="59.25" customHeight="1" x14ac:dyDescent="0.25">
      <c r="A4" s="318"/>
      <c r="B4" s="318"/>
      <c r="C4" s="318"/>
      <c r="D4" s="318"/>
      <c r="E4" s="318"/>
      <c r="F4" s="318"/>
    </row>
    <row r="5" spans="1:6" x14ac:dyDescent="0.25">
      <c r="A5" s="318"/>
      <c r="B5" s="318"/>
      <c r="C5" s="318"/>
      <c r="D5" s="318"/>
      <c r="E5" s="318"/>
      <c r="F5" s="318"/>
    </row>
    <row r="6" spans="1:6" ht="15" customHeight="1" x14ac:dyDescent="0.25">
      <c r="A6" s="319" t="s">
        <v>88</v>
      </c>
      <c r="B6" s="319"/>
      <c r="C6" s="319"/>
      <c r="D6" s="319"/>
      <c r="E6" s="319"/>
      <c r="F6" s="319"/>
    </row>
    <row r="7" spans="1:6" x14ac:dyDescent="0.25">
      <c r="A7" s="13" t="s">
        <v>0</v>
      </c>
      <c r="B7" s="13" t="s">
        <v>66</v>
      </c>
      <c r="C7" s="13" t="s">
        <v>4</v>
      </c>
      <c r="D7" s="13" t="s">
        <v>1</v>
      </c>
      <c r="E7" s="13" t="s">
        <v>64</v>
      </c>
      <c r="F7" s="13" t="s">
        <v>65</v>
      </c>
    </row>
    <row r="8" spans="1:6" x14ac:dyDescent="0.25">
      <c r="A8" s="13">
        <v>1</v>
      </c>
      <c r="B8" s="2" t="s">
        <v>50</v>
      </c>
      <c r="C8" s="13"/>
      <c r="D8" s="13"/>
      <c r="E8" s="13"/>
      <c r="F8" s="13"/>
    </row>
    <row r="9" spans="1:6" ht="51" x14ac:dyDescent="0.25">
      <c r="A9" s="14">
        <v>1.01</v>
      </c>
      <c r="B9" s="15" t="s">
        <v>45</v>
      </c>
      <c r="C9" s="14" t="s">
        <v>2</v>
      </c>
      <c r="D9" s="14">
        <v>4</v>
      </c>
      <c r="E9" s="16"/>
      <c r="F9" s="16"/>
    </row>
    <row r="10" spans="1:6" ht="51" x14ac:dyDescent="0.25">
      <c r="A10" s="14">
        <v>1.02</v>
      </c>
      <c r="B10" s="15" t="s">
        <v>46</v>
      </c>
      <c r="C10" s="14" t="s">
        <v>2</v>
      </c>
      <c r="D10" s="14">
        <v>4</v>
      </c>
      <c r="E10" s="16"/>
      <c r="F10" s="16"/>
    </row>
    <row r="11" spans="1:6" ht="76.5" x14ac:dyDescent="0.25">
      <c r="A11" s="14">
        <v>1.03</v>
      </c>
      <c r="B11" s="15" t="s">
        <v>47</v>
      </c>
      <c r="C11" s="14" t="s">
        <v>2</v>
      </c>
      <c r="D11" s="14">
        <v>4</v>
      </c>
      <c r="E11" s="16"/>
      <c r="F11" s="16"/>
    </row>
    <row r="12" spans="1:6" ht="76.5" x14ac:dyDescent="0.25">
      <c r="A12" s="14">
        <v>1.04</v>
      </c>
      <c r="B12" s="15" t="s">
        <v>6</v>
      </c>
      <c r="C12" s="14" t="s">
        <v>2</v>
      </c>
      <c r="D12" s="14">
        <v>1</v>
      </c>
      <c r="E12" s="16"/>
      <c r="F12" s="16"/>
    </row>
    <row r="13" spans="1:6" ht="102" x14ac:dyDescent="0.25">
      <c r="A13" s="14">
        <v>1.05</v>
      </c>
      <c r="B13" s="15" t="s">
        <v>20</v>
      </c>
      <c r="C13" s="14" t="s">
        <v>2</v>
      </c>
      <c r="D13" s="14">
        <v>40</v>
      </c>
      <c r="E13" s="16"/>
      <c r="F13" s="16"/>
    </row>
    <row r="14" spans="1:6" ht="102" x14ac:dyDescent="0.25">
      <c r="A14" s="14">
        <v>1.06</v>
      </c>
      <c r="B14" s="15" t="s">
        <v>67</v>
      </c>
      <c r="C14" s="14" t="s">
        <v>2</v>
      </c>
      <c r="D14" s="14">
        <v>43</v>
      </c>
      <c r="E14" s="16"/>
      <c r="F14" s="16"/>
    </row>
    <row r="15" spans="1:6" ht="25.5" x14ac:dyDescent="0.25">
      <c r="A15" s="14">
        <v>1.07</v>
      </c>
      <c r="B15" s="15" t="s">
        <v>44</v>
      </c>
      <c r="C15" s="14" t="s">
        <v>7</v>
      </c>
      <c r="D15" s="14">
        <v>80</v>
      </c>
      <c r="E15" s="16"/>
      <c r="F15" s="16"/>
    </row>
    <row r="16" spans="1:6" ht="25.5" x14ac:dyDescent="0.25">
      <c r="A16" s="14">
        <v>1.08</v>
      </c>
      <c r="B16" s="15" t="s">
        <v>21</v>
      </c>
      <c r="C16" s="14" t="s">
        <v>7</v>
      </c>
      <c r="D16" s="14">
        <v>80</v>
      </c>
      <c r="E16" s="16"/>
      <c r="F16" s="16"/>
    </row>
    <row r="17" spans="1:13" ht="76.5" x14ac:dyDescent="0.25">
      <c r="A17" s="14">
        <v>1.0900000000000001</v>
      </c>
      <c r="B17" s="15" t="s">
        <v>8</v>
      </c>
      <c r="C17" s="14" t="s">
        <v>2</v>
      </c>
      <c r="D17" s="14">
        <v>4</v>
      </c>
      <c r="E17" s="17"/>
      <c r="F17" s="16"/>
    </row>
    <row r="18" spans="1:13" ht="25.5" x14ac:dyDescent="0.25">
      <c r="A18" s="14">
        <v>1.1000000000000001</v>
      </c>
      <c r="B18" s="15" t="s">
        <v>48</v>
      </c>
      <c r="C18" s="14" t="s">
        <v>2</v>
      </c>
      <c r="D18" s="14">
        <v>4</v>
      </c>
      <c r="E18" s="16"/>
      <c r="F18" s="16"/>
    </row>
    <row r="19" spans="1:13" ht="51" x14ac:dyDescent="0.25">
      <c r="A19" s="14">
        <v>1.1100000000000001</v>
      </c>
      <c r="B19" s="15" t="s">
        <v>9</v>
      </c>
      <c r="C19" s="14" t="s">
        <v>2</v>
      </c>
      <c r="D19" s="14">
        <v>4</v>
      </c>
      <c r="E19" s="17"/>
      <c r="F19" s="16"/>
    </row>
    <row r="20" spans="1:13" ht="25.5" x14ac:dyDescent="0.25">
      <c r="A20" s="14">
        <v>1.1200000000000001</v>
      </c>
      <c r="B20" s="15" t="s">
        <v>49</v>
      </c>
      <c r="C20" s="14" t="s">
        <v>2</v>
      </c>
      <c r="D20" s="14">
        <v>4</v>
      </c>
      <c r="E20" s="16"/>
      <c r="F20" s="16"/>
    </row>
    <row r="21" spans="1:13" ht="25.5" x14ac:dyDescent="0.25">
      <c r="A21" s="14">
        <v>1.1299999999999999</v>
      </c>
      <c r="B21" s="15" t="s">
        <v>5</v>
      </c>
      <c r="C21" s="14" t="s">
        <v>7</v>
      </c>
      <c r="D21" s="14">
        <v>140</v>
      </c>
      <c r="E21" s="16"/>
      <c r="F21" s="16"/>
    </row>
    <row r="22" spans="1:13" ht="51" x14ac:dyDescent="0.25">
      <c r="A22" s="14">
        <v>1.1399999999999999</v>
      </c>
      <c r="B22" s="15" t="s">
        <v>10</v>
      </c>
      <c r="C22" s="14" t="s">
        <v>7</v>
      </c>
      <c r="D22" s="14">
        <v>90</v>
      </c>
      <c r="E22" s="16"/>
      <c r="F22" s="16"/>
    </row>
    <row r="23" spans="1:13" ht="25.5" x14ac:dyDescent="0.25">
      <c r="A23" s="14">
        <v>1.1499999999999999</v>
      </c>
      <c r="B23" s="15" t="s">
        <v>11</v>
      </c>
      <c r="C23" s="14" t="s">
        <v>2</v>
      </c>
      <c r="D23" s="14">
        <v>1</v>
      </c>
      <c r="E23" s="17"/>
      <c r="F23" s="16"/>
    </row>
    <row r="24" spans="1:13" x14ac:dyDescent="0.25">
      <c r="A24" s="14">
        <v>1.1599999999999999</v>
      </c>
      <c r="B24" s="15" t="s">
        <v>53</v>
      </c>
      <c r="C24" s="14" t="s">
        <v>12</v>
      </c>
      <c r="D24" s="14">
        <v>1</v>
      </c>
      <c r="E24" s="17"/>
      <c r="F24" s="16"/>
    </row>
    <row r="25" spans="1:13" ht="38.25" x14ac:dyDescent="0.25">
      <c r="A25" s="14">
        <v>1.17</v>
      </c>
      <c r="B25" s="18" t="s">
        <v>42</v>
      </c>
      <c r="C25" s="14" t="s">
        <v>2</v>
      </c>
      <c r="D25" s="14">
        <v>1</v>
      </c>
      <c r="E25" s="19"/>
      <c r="F25" s="16"/>
    </row>
    <row r="26" spans="1:13" ht="38.25" x14ac:dyDescent="0.25">
      <c r="A26" s="14">
        <v>1.18</v>
      </c>
      <c r="B26" s="15" t="s">
        <v>52</v>
      </c>
      <c r="C26" s="14" t="s">
        <v>2</v>
      </c>
      <c r="D26" s="14">
        <v>2</v>
      </c>
      <c r="E26" s="17"/>
      <c r="F26" s="16"/>
      <c r="I26" s="3">
        <f>2300000-E26</f>
        <v>2300000</v>
      </c>
      <c r="J26" s="4"/>
      <c r="K26" s="4"/>
      <c r="L26" s="4"/>
      <c r="M26" s="4"/>
    </row>
    <row r="27" spans="1:13" x14ac:dyDescent="0.25">
      <c r="A27" s="14">
        <v>1.19</v>
      </c>
      <c r="B27" s="15" t="s">
        <v>55</v>
      </c>
      <c r="C27" s="14" t="s">
        <v>56</v>
      </c>
      <c r="D27" s="14">
        <v>64</v>
      </c>
      <c r="E27" s="17"/>
      <c r="F27" s="16"/>
      <c r="I27" s="3"/>
      <c r="J27" s="4"/>
      <c r="K27" s="4"/>
      <c r="L27" s="4"/>
      <c r="M27" s="4"/>
    </row>
    <row r="28" spans="1:13" ht="25.5" x14ac:dyDescent="0.25">
      <c r="A28" s="43" t="s">
        <v>13</v>
      </c>
      <c r="B28" s="15" t="s">
        <v>57</v>
      </c>
      <c r="C28" s="14" t="s">
        <v>54</v>
      </c>
      <c r="D28" s="20">
        <v>120</v>
      </c>
      <c r="E28" s="17"/>
      <c r="F28" s="16"/>
      <c r="I28" s="4"/>
      <c r="J28" s="4"/>
      <c r="K28" s="4"/>
      <c r="L28" s="4">
        <f>1021000/8500</f>
        <v>120.11764705882354</v>
      </c>
      <c r="M28" s="4"/>
    </row>
    <row r="29" spans="1:13" x14ac:dyDescent="0.25">
      <c r="A29" s="14">
        <v>1.21</v>
      </c>
      <c r="B29" s="15" t="s">
        <v>62</v>
      </c>
      <c r="C29" s="14" t="s">
        <v>12</v>
      </c>
      <c r="D29" s="20">
        <v>1</v>
      </c>
      <c r="E29" s="17"/>
      <c r="F29" s="16"/>
      <c r="I29" s="4"/>
      <c r="J29" s="4"/>
      <c r="K29" s="4"/>
      <c r="L29" s="4"/>
      <c r="M29" s="4"/>
    </row>
    <row r="30" spans="1:13" x14ac:dyDescent="0.25">
      <c r="A30" s="14"/>
      <c r="B30" s="21" t="s">
        <v>41</v>
      </c>
      <c r="C30" s="13"/>
      <c r="D30" s="13"/>
      <c r="E30" s="22"/>
      <c r="F30" s="22"/>
      <c r="I30" s="4"/>
      <c r="J30" s="4"/>
      <c r="K30" s="4"/>
      <c r="L30" s="4"/>
      <c r="M30" s="4"/>
    </row>
    <row r="31" spans="1:13" x14ac:dyDescent="0.25">
      <c r="A31" s="13">
        <v>2</v>
      </c>
      <c r="B31" s="41" t="s">
        <v>51</v>
      </c>
      <c r="C31" s="13"/>
      <c r="D31" s="13"/>
      <c r="E31" s="22"/>
      <c r="F31" s="22"/>
      <c r="I31" s="4"/>
      <c r="J31" s="4"/>
      <c r="K31" s="4"/>
      <c r="L31" s="4"/>
      <c r="M31" s="4"/>
    </row>
    <row r="32" spans="1:13" ht="38.25" x14ac:dyDescent="0.25">
      <c r="A32" s="14">
        <v>2.0099999999999998</v>
      </c>
      <c r="B32" s="15" t="s">
        <v>3</v>
      </c>
      <c r="C32" s="14" t="s">
        <v>2</v>
      </c>
      <c r="D32" s="14">
        <v>1</v>
      </c>
      <c r="E32" s="19"/>
      <c r="F32" s="16"/>
      <c r="I32" s="4"/>
      <c r="J32" s="4"/>
      <c r="K32" s="4"/>
      <c r="L32" s="5"/>
      <c r="M32" s="4"/>
    </row>
    <row r="33" spans="1:13" ht="76.5" x14ac:dyDescent="0.25">
      <c r="A33" s="14">
        <v>2.02</v>
      </c>
      <c r="B33" s="15" t="s">
        <v>22</v>
      </c>
      <c r="C33" s="14" t="s">
        <v>2</v>
      </c>
      <c r="D33" s="14">
        <v>60</v>
      </c>
      <c r="E33" s="16"/>
      <c r="F33" s="16"/>
      <c r="I33" s="4"/>
      <c r="J33" s="4"/>
      <c r="K33" s="4"/>
      <c r="L33" s="4"/>
      <c r="M33" s="4"/>
    </row>
    <row r="34" spans="1:13" ht="76.5" x14ac:dyDescent="0.25">
      <c r="A34" s="14">
        <v>2.0299999999999998</v>
      </c>
      <c r="B34" s="15" t="s">
        <v>15</v>
      </c>
      <c r="C34" s="14" t="s">
        <v>2</v>
      </c>
      <c r="D34" s="14">
        <v>6</v>
      </c>
      <c r="E34" s="16"/>
      <c r="F34" s="16"/>
    </row>
    <row r="35" spans="1:13" ht="25.5" x14ac:dyDescent="0.25">
      <c r="A35" s="14">
        <v>2.04</v>
      </c>
      <c r="B35" s="18" t="s">
        <v>16</v>
      </c>
      <c r="C35" s="14" t="s">
        <v>7</v>
      </c>
      <c r="D35" s="14">
        <v>2135</v>
      </c>
      <c r="E35" s="16"/>
      <c r="F35" s="16"/>
    </row>
    <row r="36" spans="1:13" ht="25.5" x14ac:dyDescent="0.25">
      <c r="A36" s="14">
        <v>2.0499999999999998</v>
      </c>
      <c r="B36" s="18" t="s">
        <v>17</v>
      </c>
      <c r="C36" s="23" t="s">
        <v>2</v>
      </c>
      <c r="D36" s="14">
        <v>72</v>
      </c>
      <c r="E36" s="24"/>
      <c r="F36" s="16"/>
    </row>
    <row r="37" spans="1:13" ht="25.5" x14ac:dyDescent="0.25">
      <c r="A37" s="14">
        <v>2.06</v>
      </c>
      <c r="B37" s="18" t="s">
        <v>18</v>
      </c>
      <c r="C37" s="14" t="s">
        <v>2</v>
      </c>
      <c r="D37" s="14">
        <v>72</v>
      </c>
      <c r="E37" s="24"/>
      <c r="F37" s="16"/>
      <c r="I37" s="6"/>
    </row>
    <row r="38" spans="1:13" x14ac:dyDescent="0.25">
      <c r="A38" s="14">
        <v>2.0699999999999998</v>
      </c>
      <c r="B38" s="15" t="s">
        <v>14</v>
      </c>
      <c r="C38" s="14" t="s">
        <v>2</v>
      </c>
      <c r="D38" s="14">
        <v>72</v>
      </c>
      <c r="E38" s="17"/>
      <c r="F38" s="16"/>
    </row>
    <row r="39" spans="1:13" x14ac:dyDescent="0.25">
      <c r="A39" s="14"/>
      <c r="B39" s="40" t="s">
        <v>60</v>
      </c>
      <c r="C39" s="14"/>
      <c r="D39" s="14"/>
      <c r="E39" s="24"/>
      <c r="F39" s="22"/>
    </row>
    <row r="40" spans="1:13" ht="25.5" x14ac:dyDescent="0.25">
      <c r="A40" s="26">
        <v>3</v>
      </c>
      <c r="B40" s="42" t="s">
        <v>61</v>
      </c>
      <c r="C40" s="27"/>
      <c r="D40" s="28"/>
      <c r="E40" s="29"/>
      <c r="F40" s="29"/>
    </row>
    <row r="41" spans="1:13" x14ac:dyDescent="0.25">
      <c r="A41" s="14">
        <v>3.01</v>
      </c>
      <c r="B41" s="18" t="s">
        <v>23</v>
      </c>
      <c r="C41" s="30" t="s">
        <v>2</v>
      </c>
      <c r="D41" s="30">
        <v>4</v>
      </c>
      <c r="E41" s="31"/>
      <c r="F41" s="16"/>
    </row>
    <row r="42" spans="1:13" ht="25.5" x14ac:dyDescent="0.25">
      <c r="A42" s="14">
        <v>3.02</v>
      </c>
      <c r="B42" s="18" t="s">
        <v>24</v>
      </c>
      <c r="C42" s="30" t="s">
        <v>2</v>
      </c>
      <c r="D42" s="30">
        <v>4</v>
      </c>
      <c r="E42" s="31"/>
      <c r="F42" s="16"/>
    </row>
    <row r="43" spans="1:13" x14ac:dyDescent="0.25">
      <c r="A43" s="14">
        <v>3.03</v>
      </c>
      <c r="B43" s="32" t="s">
        <v>25</v>
      </c>
      <c r="C43" s="30" t="s">
        <v>7</v>
      </c>
      <c r="D43" s="30">
        <v>130</v>
      </c>
      <c r="E43" s="31"/>
      <c r="F43" s="16"/>
    </row>
    <row r="44" spans="1:13" x14ac:dyDescent="0.25">
      <c r="A44" s="14">
        <v>3.04</v>
      </c>
      <c r="B44" s="18" t="s">
        <v>43</v>
      </c>
      <c r="C44" s="30" t="s">
        <v>7</v>
      </c>
      <c r="D44" s="30">
        <v>100</v>
      </c>
      <c r="E44" s="31"/>
      <c r="F44" s="16"/>
    </row>
    <row r="45" spans="1:13" x14ac:dyDescent="0.25">
      <c r="A45" s="14">
        <v>3.05</v>
      </c>
      <c r="B45" s="18" t="s">
        <v>26</v>
      </c>
      <c r="C45" s="30" t="s">
        <v>2</v>
      </c>
      <c r="D45" s="30">
        <v>60</v>
      </c>
      <c r="E45" s="31"/>
      <c r="F45" s="16"/>
    </row>
    <row r="46" spans="1:13" x14ac:dyDescent="0.25">
      <c r="A46" s="14">
        <v>3.06</v>
      </c>
      <c r="B46" s="18" t="s">
        <v>27</v>
      </c>
      <c r="C46" s="30" t="s">
        <v>2</v>
      </c>
      <c r="D46" s="33">
        <v>12</v>
      </c>
      <c r="E46" s="31"/>
      <c r="F46" s="16"/>
    </row>
    <row r="47" spans="1:13" x14ac:dyDescent="0.25">
      <c r="A47" s="14">
        <v>3.07</v>
      </c>
      <c r="B47" s="18" t="s">
        <v>28</v>
      </c>
      <c r="C47" s="30" t="s">
        <v>2</v>
      </c>
      <c r="D47" s="33">
        <v>12</v>
      </c>
      <c r="E47" s="31"/>
      <c r="F47" s="16"/>
    </row>
    <row r="48" spans="1:13" x14ac:dyDescent="0.25">
      <c r="A48" s="14">
        <v>3.08</v>
      </c>
      <c r="B48" s="18" t="s">
        <v>29</v>
      </c>
      <c r="C48" s="30" t="s">
        <v>2</v>
      </c>
      <c r="D48" s="30">
        <v>4</v>
      </c>
      <c r="E48" s="31"/>
      <c r="F48" s="16"/>
    </row>
    <row r="49" spans="1:12" x14ac:dyDescent="0.25">
      <c r="A49" s="14">
        <v>3.09</v>
      </c>
      <c r="B49" s="18" t="s">
        <v>30</v>
      </c>
      <c r="C49" s="30" t="s">
        <v>2</v>
      </c>
      <c r="D49" s="30">
        <v>2</v>
      </c>
      <c r="E49" s="31"/>
      <c r="F49" s="16"/>
    </row>
    <row r="50" spans="1:12" x14ac:dyDescent="0.25">
      <c r="A50" s="43" t="s">
        <v>40</v>
      </c>
      <c r="B50" s="18" t="s">
        <v>31</v>
      </c>
      <c r="C50" s="30" t="s">
        <v>2</v>
      </c>
      <c r="D50" s="30">
        <v>4</v>
      </c>
      <c r="E50" s="31"/>
      <c r="F50" s="16"/>
    </row>
    <row r="51" spans="1:12" x14ac:dyDescent="0.25">
      <c r="A51" s="14">
        <v>3.11</v>
      </c>
      <c r="B51" s="32" t="s">
        <v>32</v>
      </c>
      <c r="C51" s="30" t="s">
        <v>2</v>
      </c>
      <c r="D51" s="30">
        <v>8</v>
      </c>
      <c r="E51" s="31"/>
      <c r="F51" s="16"/>
    </row>
    <row r="52" spans="1:12" x14ac:dyDescent="0.25">
      <c r="A52" s="14">
        <v>3.12</v>
      </c>
      <c r="B52" s="18" t="s">
        <v>33</v>
      </c>
      <c r="C52" s="30" t="s">
        <v>2</v>
      </c>
      <c r="D52" s="30">
        <v>8</v>
      </c>
      <c r="E52" s="31"/>
      <c r="F52" s="16"/>
    </row>
    <row r="53" spans="1:12" ht="25.5" x14ac:dyDescent="0.25">
      <c r="A53" s="14">
        <v>3.13</v>
      </c>
      <c r="B53" s="18" t="s">
        <v>34</v>
      </c>
      <c r="C53" s="30" t="s">
        <v>2</v>
      </c>
      <c r="D53" s="30">
        <v>16</v>
      </c>
      <c r="E53" s="31"/>
      <c r="F53" s="16"/>
      <c r="J53" s="7"/>
      <c r="K53" s="7"/>
      <c r="L53" s="7"/>
    </row>
    <row r="54" spans="1:12" ht="25.5" x14ac:dyDescent="0.25">
      <c r="A54" s="14">
        <v>3.14</v>
      </c>
      <c r="B54" s="18" t="s">
        <v>35</v>
      </c>
      <c r="C54" s="30" t="s">
        <v>19</v>
      </c>
      <c r="D54" s="30">
        <v>2</v>
      </c>
      <c r="E54" s="31"/>
      <c r="F54" s="16"/>
      <c r="J54" s="7"/>
      <c r="K54" s="8"/>
      <c r="L54" s="7"/>
    </row>
    <row r="55" spans="1:12" ht="38.25" x14ac:dyDescent="0.25">
      <c r="A55" s="14">
        <v>3.15</v>
      </c>
      <c r="B55" s="18" t="s">
        <v>83</v>
      </c>
      <c r="C55" s="30" t="s">
        <v>7</v>
      </c>
      <c r="D55" s="30">
        <v>140</v>
      </c>
      <c r="E55" s="31"/>
      <c r="F55" s="16"/>
      <c r="J55" s="7"/>
      <c r="K55" s="8"/>
      <c r="L55" s="7"/>
    </row>
    <row r="56" spans="1:12" x14ac:dyDescent="0.25">
      <c r="A56" s="14"/>
      <c r="B56" s="44" t="s">
        <v>41</v>
      </c>
      <c r="C56" s="27"/>
      <c r="D56" s="27"/>
      <c r="E56" s="34"/>
      <c r="F56" s="34"/>
      <c r="J56" s="7"/>
      <c r="K56" s="8"/>
      <c r="L56" s="7"/>
    </row>
    <row r="57" spans="1:12" x14ac:dyDescent="0.25">
      <c r="A57" s="13">
        <v>4</v>
      </c>
      <c r="B57" s="25" t="s">
        <v>76</v>
      </c>
      <c r="C57" s="30"/>
      <c r="D57" s="30"/>
      <c r="E57" s="31"/>
      <c r="F57" s="16"/>
      <c r="J57" s="7"/>
      <c r="K57" s="8"/>
      <c r="L57" s="7"/>
    </row>
    <row r="58" spans="1:12" x14ac:dyDescent="0.25">
      <c r="A58" s="14">
        <v>4.01</v>
      </c>
      <c r="B58" s="18" t="s">
        <v>68</v>
      </c>
      <c r="C58" s="30" t="s">
        <v>69</v>
      </c>
      <c r="D58" s="30">
        <v>360</v>
      </c>
      <c r="E58" s="31"/>
      <c r="F58" s="16"/>
      <c r="J58" s="7"/>
      <c r="K58" s="8"/>
      <c r="L58" s="7"/>
    </row>
    <row r="59" spans="1:12" ht="25.5" x14ac:dyDescent="0.25">
      <c r="A59" s="14">
        <v>4.0199999999999996</v>
      </c>
      <c r="B59" s="18" t="s">
        <v>79</v>
      </c>
      <c r="C59" s="30" t="s">
        <v>69</v>
      </c>
      <c r="D59" s="30">
        <v>360</v>
      </c>
      <c r="E59" s="31"/>
      <c r="F59" s="16"/>
      <c r="J59" s="7"/>
      <c r="K59" s="8"/>
      <c r="L59" s="7"/>
    </row>
    <row r="60" spans="1:12" x14ac:dyDescent="0.25">
      <c r="A60" s="14">
        <v>4.03</v>
      </c>
      <c r="B60" s="18" t="s">
        <v>70</v>
      </c>
      <c r="C60" s="30" t="s">
        <v>4</v>
      </c>
      <c r="D60" s="30">
        <v>4</v>
      </c>
      <c r="E60" s="31"/>
      <c r="F60" s="16"/>
      <c r="J60" s="7"/>
      <c r="K60" s="8"/>
      <c r="L60" s="7"/>
    </row>
    <row r="61" spans="1:12" x14ac:dyDescent="0.25">
      <c r="A61" s="14">
        <v>4.04</v>
      </c>
      <c r="B61" s="18" t="s">
        <v>58</v>
      </c>
      <c r="C61" s="30" t="s">
        <v>4</v>
      </c>
      <c r="D61" s="30">
        <v>4</v>
      </c>
      <c r="E61" s="31"/>
      <c r="F61" s="16"/>
      <c r="J61" s="7"/>
      <c r="K61" s="8"/>
      <c r="L61" s="7"/>
    </row>
    <row r="62" spans="1:12" x14ac:dyDescent="0.25">
      <c r="A62" s="14">
        <v>4.05</v>
      </c>
      <c r="B62" s="18" t="s">
        <v>59</v>
      </c>
      <c r="C62" s="30" t="s">
        <v>4</v>
      </c>
      <c r="D62" s="30">
        <v>38</v>
      </c>
      <c r="E62" s="31"/>
      <c r="F62" s="16"/>
      <c r="J62" s="7"/>
      <c r="K62" s="8"/>
      <c r="L62" s="7"/>
    </row>
    <row r="63" spans="1:12" ht="38.25" x14ac:dyDescent="0.25">
      <c r="A63" s="14">
        <v>4.0599999999999996</v>
      </c>
      <c r="B63" s="18" t="s">
        <v>81</v>
      </c>
      <c r="C63" s="30" t="s">
        <v>71</v>
      </c>
      <c r="D63" s="30">
        <v>108</v>
      </c>
      <c r="E63" s="31"/>
      <c r="F63" s="16"/>
      <c r="J63" s="7"/>
      <c r="K63" s="8"/>
      <c r="L63" s="7"/>
    </row>
    <row r="64" spans="1:12" ht="25.5" x14ac:dyDescent="0.25">
      <c r="A64" s="14">
        <v>4.07</v>
      </c>
      <c r="B64" s="18" t="s">
        <v>72</v>
      </c>
      <c r="C64" s="30" t="s">
        <v>4</v>
      </c>
      <c r="D64" s="30">
        <v>120</v>
      </c>
      <c r="E64" s="31"/>
      <c r="F64" s="16"/>
      <c r="J64" s="7"/>
      <c r="K64" s="8"/>
      <c r="L64" s="7"/>
    </row>
    <row r="65" spans="1:12" ht="25.5" x14ac:dyDescent="0.25">
      <c r="A65" s="14">
        <v>4.08</v>
      </c>
      <c r="B65" s="18" t="s">
        <v>80</v>
      </c>
      <c r="C65" s="30" t="s">
        <v>4</v>
      </c>
      <c r="D65" s="30">
        <v>5</v>
      </c>
      <c r="E65" s="31"/>
      <c r="F65" s="16"/>
      <c r="J65" s="7"/>
      <c r="K65" s="8"/>
      <c r="L65" s="7"/>
    </row>
    <row r="66" spans="1:12" ht="25.5" x14ac:dyDescent="0.25">
      <c r="A66" s="14">
        <v>4.09</v>
      </c>
      <c r="B66" s="18" t="s">
        <v>82</v>
      </c>
      <c r="C66" s="30" t="s">
        <v>69</v>
      </c>
      <c r="D66" s="30">
        <v>9</v>
      </c>
      <c r="E66" s="31"/>
      <c r="F66" s="16"/>
      <c r="J66" s="7"/>
      <c r="K66" s="8"/>
      <c r="L66" s="7"/>
    </row>
    <row r="67" spans="1:12" x14ac:dyDescent="0.25">
      <c r="A67" s="43" t="s">
        <v>84</v>
      </c>
      <c r="B67" s="18" t="s">
        <v>73</v>
      </c>
      <c r="C67" s="30" t="s">
        <v>4</v>
      </c>
      <c r="D67" s="30">
        <v>38</v>
      </c>
      <c r="E67" s="31"/>
      <c r="F67" s="16"/>
      <c r="J67" s="7"/>
      <c r="K67" s="8"/>
      <c r="L67" s="7"/>
    </row>
    <row r="68" spans="1:12" x14ac:dyDescent="0.25">
      <c r="A68" s="14">
        <v>4.1100000000000003</v>
      </c>
      <c r="B68" s="18" t="s">
        <v>74</v>
      </c>
      <c r="C68" s="30" t="s">
        <v>4</v>
      </c>
      <c r="D68" s="30">
        <v>2</v>
      </c>
      <c r="E68" s="31"/>
      <c r="F68" s="16"/>
      <c r="J68" s="7"/>
      <c r="K68" s="8"/>
      <c r="L68" s="7"/>
    </row>
    <row r="69" spans="1:12" ht="25.5" x14ac:dyDescent="0.25">
      <c r="A69" s="14">
        <v>4.12</v>
      </c>
      <c r="B69" s="18" t="s">
        <v>75</v>
      </c>
      <c r="C69" s="30" t="s">
        <v>4</v>
      </c>
      <c r="D69" s="30">
        <v>3</v>
      </c>
      <c r="E69" s="31"/>
      <c r="F69" s="16"/>
      <c r="J69" s="7"/>
      <c r="K69" s="8"/>
      <c r="L69" s="7"/>
    </row>
    <row r="70" spans="1:12" x14ac:dyDescent="0.25">
      <c r="A70" s="14"/>
      <c r="B70" s="44" t="s">
        <v>41</v>
      </c>
      <c r="C70" s="30"/>
      <c r="D70" s="30"/>
      <c r="E70" s="31"/>
      <c r="F70" s="22"/>
      <c r="J70" s="7"/>
      <c r="K70" s="8"/>
      <c r="L70" s="7"/>
    </row>
    <row r="71" spans="1:12" x14ac:dyDescent="0.25">
      <c r="A71" s="14"/>
      <c r="B71" s="18"/>
      <c r="C71" s="30"/>
      <c r="D71" s="30"/>
      <c r="E71" s="31"/>
      <c r="F71" s="16"/>
      <c r="J71" s="7"/>
      <c r="K71" s="8"/>
      <c r="L71" s="7"/>
    </row>
    <row r="72" spans="1:12" x14ac:dyDescent="0.25">
      <c r="A72" s="14"/>
      <c r="B72" s="2" t="s">
        <v>36</v>
      </c>
      <c r="C72" s="14"/>
      <c r="D72" s="14"/>
      <c r="E72" s="16"/>
      <c r="F72" s="22"/>
      <c r="J72" s="7"/>
      <c r="K72" s="8"/>
      <c r="L72" s="7"/>
    </row>
    <row r="73" spans="1:12" x14ac:dyDescent="0.25">
      <c r="A73" s="14"/>
      <c r="B73" s="45" t="s">
        <v>77</v>
      </c>
      <c r="C73" s="35">
        <v>0.17</v>
      </c>
      <c r="D73" s="14"/>
      <c r="E73" s="16"/>
      <c r="F73" s="16"/>
      <c r="J73" s="7"/>
      <c r="K73" s="8"/>
      <c r="L73" s="7"/>
    </row>
    <row r="74" spans="1:12" x14ac:dyDescent="0.25">
      <c r="A74" s="14"/>
      <c r="B74" s="45" t="s">
        <v>37</v>
      </c>
      <c r="C74" s="35">
        <v>0.05</v>
      </c>
      <c r="D74" s="14"/>
      <c r="E74" s="16"/>
      <c r="F74" s="16"/>
      <c r="J74" s="7"/>
      <c r="K74" s="8"/>
      <c r="L74" s="7"/>
    </row>
    <row r="75" spans="1:12" x14ac:dyDescent="0.25">
      <c r="A75" s="14"/>
      <c r="B75" s="45" t="s">
        <v>78</v>
      </c>
      <c r="C75" s="35">
        <v>0.03</v>
      </c>
      <c r="D75" s="14"/>
      <c r="E75" s="16"/>
      <c r="F75" s="16"/>
      <c r="J75" s="7"/>
      <c r="K75" s="8"/>
      <c r="L75" s="7"/>
    </row>
    <row r="76" spans="1:12" x14ac:dyDescent="0.25">
      <c r="A76" s="14"/>
      <c r="B76" s="36" t="s">
        <v>38</v>
      </c>
      <c r="C76" s="37">
        <v>0.25</v>
      </c>
      <c r="D76" s="14"/>
      <c r="E76" s="16"/>
      <c r="F76" s="22"/>
      <c r="J76" s="7"/>
      <c r="K76" s="8"/>
      <c r="L76" s="7"/>
    </row>
    <row r="77" spans="1:12" x14ac:dyDescent="0.25">
      <c r="A77" s="14"/>
      <c r="B77" s="46" t="s">
        <v>39</v>
      </c>
      <c r="C77" s="47">
        <v>0.19</v>
      </c>
      <c r="D77" s="14"/>
      <c r="E77" s="16"/>
      <c r="F77" s="16"/>
      <c r="J77" s="7"/>
      <c r="K77" s="8"/>
      <c r="L77" s="7"/>
    </row>
    <row r="78" spans="1:12" x14ac:dyDescent="0.25">
      <c r="A78" s="14"/>
      <c r="B78" s="38" t="s">
        <v>86</v>
      </c>
      <c r="C78" s="14"/>
      <c r="D78" s="39"/>
      <c r="E78" s="16"/>
      <c r="F78" s="22"/>
      <c r="H78" s="9"/>
      <c r="J78" s="7"/>
      <c r="K78" s="8"/>
      <c r="L78" s="7"/>
    </row>
    <row r="79" spans="1:12" x14ac:dyDescent="0.25">
      <c r="J79" s="7"/>
      <c r="K79" s="8"/>
      <c r="L79" s="7"/>
    </row>
    <row r="80" spans="1:12" ht="21.75" customHeight="1" x14ac:dyDescent="0.25">
      <c r="A80" s="10"/>
      <c r="B80" s="10"/>
      <c r="C80" s="10"/>
      <c r="D80" s="10"/>
      <c r="E80" s="10"/>
      <c r="F80" s="10"/>
      <c r="H80" s="9"/>
    </row>
    <row r="81" spans="1:8" ht="14.25" customHeight="1" x14ac:dyDescent="0.25">
      <c r="A81" s="10"/>
      <c r="B81" s="10"/>
      <c r="C81" s="10"/>
      <c r="D81" s="10"/>
      <c r="E81" s="10"/>
      <c r="F81" s="10"/>
      <c r="H81" s="9"/>
    </row>
    <row r="82" spans="1:8" ht="6" customHeight="1" x14ac:dyDescent="0.25"/>
    <row r="84" spans="1:8" x14ac:dyDescent="0.25">
      <c r="B84" s="11"/>
      <c r="D84" s="7"/>
      <c r="E84" s="7"/>
      <c r="F84" s="7"/>
    </row>
    <row r="85" spans="1:8" x14ac:dyDescent="0.25">
      <c r="B85" s="1" t="s">
        <v>87</v>
      </c>
      <c r="C85" s="12"/>
    </row>
  </sheetData>
  <mergeCells count="5">
    <mergeCell ref="A1:F1"/>
    <mergeCell ref="A2:F2"/>
    <mergeCell ref="A3:F4"/>
    <mergeCell ref="A5:F5"/>
    <mergeCell ref="A6:F6"/>
  </mergeCells>
  <pageMargins left="0.31496062992125984" right="0.11811023622047245" top="0.19685039370078741" bottom="0.35433070866141736" header="0.31496062992125984" footer="0.31496062992125984"/>
  <pageSetup scale="7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9</vt:i4>
      </vt:variant>
    </vt:vector>
  </HeadingPairs>
  <TitlesOfParts>
    <vt:vector size="16" baseType="lpstr">
      <vt:lpstr>VERIFICACION JURIDICA</vt:lpstr>
      <vt:lpstr>VERIFICACION FINANCIERA</vt:lpstr>
      <vt:lpstr>VERIFICACION TECNICA</vt:lpstr>
      <vt:lpstr>VTE</vt:lpstr>
      <vt:lpstr>CORREC. ARITM.</vt:lpstr>
      <vt:lpstr>CALIFICACION PERSONAL</vt:lpstr>
      <vt:lpstr>PROPUESTA ECONOMICA</vt:lpstr>
      <vt:lpstr>'CALIFICACION PERSONAL'!Área_de_impresión</vt:lpstr>
      <vt:lpstr>'VERIFICACION FINANCIERA'!Área_de_impresión</vt:lpstr>
      <vt:lpstr>'VERIFICACION JURIDICA'!Área_de_impresión</vt:lpstr>
      <vt:lpstr>'VERIFICACION TECNICA'!Área_de_impresión</vt:lpstr>
      <vt:lpstr>'VERIFICACION TECNICA'!formula</vt:lpstr>
      <vt:lpstr>'CALIFICACION PERSONAL'!Títulos_a_imprimir</vt:lpstr>
      <vt:lpstr>'VERIFICACION FINANCIERA'!Títulos_a_imprimir</vt:lpstr>
      <vt:lpstr>'VERIFICACION JURIDICA'!Títulos_a_imprimir</vt:lpstr>
      <vt:lpstr>'VERIFICACION TECNICA'!Títulos_a_imprimir</vt:lpstr>
    </vt:vector>
  </TitlesOfParts>
  <Company>AmSavS Creation´s 2008</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AmSavS</dc:creator>
  <cp:lastModifiedBy>UNICAUCA</cp:lastModifiedBy>
  <cp:lastPrinted>2017-09-05T21:11:09Z</cp:lastPrinted>
  <dcterms:created xsi:type="dcterms:W3CDTF">2009-02-06T14:59:26Z</dcterms:created>
  <dcterms:modified xsi:type="dcterms:W3CDTF">2017-12-21T16:48:25Z</dcterms:modified>
</cp:coreProperties>
</file>